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ustomProperty5.bin" ContentType="application/vnd.openxmlformats-officedocument.spreadsheetml.customProperty"/>
  <Override PartName="/xl/drawings/drawing2.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08"/>
  <workbookPr/>
  <mc:AlternateContent xmlns:mc="http://schemas.openxmlformats.org/markup-compatibility/2006">
    <mc:Choice Requires="x15">
      <x15ac:absPath xmlns:x15ac="http://schemas.microsoft.com/office/spreadsheetml/2010/11/ac" url="E:\DANE_RDEBSKI\ANALIZY_ZEWNĘTRZNE\NOBILI_wyniki_GK_Sniezka_os_czasu_GIELDA\ROK_2024\raport_20_11_2024_sprawozdanie_za_3Q2024_xxx\2_FINAL\v25\"/>
    </mc:Choice>
  </mc:AlternateContent>
  <xr:revisionPtr revIDLastSave="4" documentId="11_E1675CDCCB62FCA000570C559DC256788B63CCD6" xr6:coauthVersionLast="47" xr6:coauthVersionMax="47" xr10:uidLastSave="{D47BB1A6-5D46-44E2-B727-D3AFB38691AC}"/>
  <bookViews>
    <workbookView xWindow="0" yWindow="465" windowWidth="28800" windowHeight="16620" firstSheet="3" activeTab="3" xr2:uid="{00000000-000D-0000-FFFF-FFFF00000000}"/>
  </bookViews>
  <sheets>
    <sheet name="Kontrol" sheetId="30" state="hidden" r:id="rId1"/>
    <sheet name="Spis treści" sheetId="14" r:id="rId2"/>
    <sheet name="Wsk_metodologia" sheetId="33" r:id="rId3"/>
    <sheet name="Balance sheet (Q)" sheetId="13" r:id="rId4"/>
    <sheet name="Balance sheet (end)" sheetId="24" r:id="rId5"/>
    <sheet name="P&amp;L (Q)" sheetId="5" r:id="rId6"/>
    <sheet name="P&amp;L (period)" sheetId="27" r:id="rId7"/>
    <sheet name="Cash flow (Q)" sheetId="6" r:id="rId8"/>
    <sheet name="Cash flow (period)" sheetId="28" r:id="rId9"/>
    <sheet name="Segmenty geograficzne (Q)" sheetId="21" r:id="rId10"/>
    <sheet name="Segmenty geograficzne do 1Q2019" sheetId="16" r:id="rId11"/>
    <sheet name="Zmiany w kapitale (Q)" sheetId="18" r:id="rId12"/>
    <sheet name="Wskaźniki (Q)" sheetId="29" r:id="rId13"/>
    <sheet name="Wskaźniki (period)" sheetId="31" r:id="rId14"/>
  </sheets>
  <definedNames>
    <definedName name="BILANS">'Balance sheet (Q)'!$B$1:$CN$80</definedName>
    <definedName name="CF_Q_BAZA">'Cash flow (Q)'!$B$4:$CN$90</definedName>
    <definedName name="Func_BILANS_na_dzień">IFERROR(INDEX(BILANS,MATCH('Balance sheet (end)'!$B1,INDEX(BILANS,0,1),0),MATCH('Balance sheet (end)'!A$1,INDEX(BILANS,1,0),0)),"")</definedName>
    <definedName name="Func_CF_got_końcowa">IFERROR(INDEX(CF_Q_BAZA,MATCH('Cash flow (period)'!$B1,INDEX(CF_Q_BAZA,0,1),0),MATCH('Cash flow (period)'!A$5,INDEX(CF_Q_BAZA,1,0),0)),"")</definedName>
    <definedName name="Func_CF_got_początkowa">IFERROR(INDEX(CF_Q_BAZA,MATCH('Cash flow (period)'!$B1,INDEX(CF_Q_BAZA,0,1),0),MATCH('Cash flow (period)'!A$4,INDEX(CF_Q_BAZA,1,0),0)),"")</definedName>
    <definedName name="WSKAZNIKI_KWARTAL">'Wskaźniki (Q)'!$B$4:$CN$85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3" i="29" l="1"/>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I33" i="29"/>
  <c r="AJ33" i="29"/>
  <c r="AK33" i="29"/>
  <c r="AL33" i="29"/>
  <c r="AM33" i="29"/>
  <c r="AN33" i="29"/>
  <c r="AO33" i="29"/>
  <c r="AP33" i="29"/>
  <c r="AQ33" i="29"/>
  <c r="AR33" i="29"/>
  <c r="AS33" i="29"/>
  <c r="AT33" i="29"/>
  <c r="AU33" i="29"/>
  <c r="AV33" i="29"/>
  <c r="AW33" i="29"/>
  <c r="AX33" i="29"/>
  <c r="AY33" i="29"/>
  <c r="AR60" i="5"/>
  <c r="AR59" i="5"/>
  <c r="AQ60" i="5" l="1"/>
  <c r="AQ59" i="5"/>
  <c r="AJ61" i="5" l="1"/>
  <c r="AJ58" i="5"/>
  <c r="AM64" i="5" l="1"/>
  <c r="AM58" i="5"/>
  <c r="AI61" i="5" l="1"/>
  <c r="AH61" i="5"/>
  <c r="AG61" i="5"/>
  <c r="AI58" i="5"/>
  <c r="AH58" i="5"/>
  <c r="AG58" i="5"/>
  <c r="AI8" i="5"/>
  <c r="AI7" i="5"/>
  <c r="AH8" i="5"/>
  <c r="AH7" i="5"/>
  <c r="AG8" i="5"/>
  <c r="AG7" i="5"/>
  <c r="AD3" i="28" l="1"/>
  <c r="AC3" i="27"/>
  <c r="CR90" i="6"/>
  <c r="CR89" i="6"/>
  <c r="CR88" i="6"/>
  <c r="CR87" i="6"/>
  <c r="CR86" i="6"/>
  <c r="CR85" i="6"/>
  <c r="CR84" i="6"/>
  <c r="CR83" i="6"/>
  <c r="CR82" i="6"/>
  <c r="CR81" i="6"/>
  <c r="CR80" i="6"/>
  <c r="CR79" i="6"/>
  <c r="CR78" i="6"/>
  <c r="CR77" i="6"/>
  <c r="CR76" i="6"/>
  <c r="CR75" i="6"/>
  <c r="CR74" i="6"/>
  <c r="CR73" i="6"/>
  <c r="CR72" i="6"/>
  <c r="CR65" i="6"/>
  <c r="CR59" i="6"/>
  <c r="CR55" i="6"/>
  <c r="CR54" i="6"/>
  <c r="CR53" i="6"/>
  <c r="CR52" i="6"/>
  <c r="CR51" i="6"/>
  <c r="CR50" i="6"/>
  <c r="CR48" i="6"/>
  <c r="CR45" i="6"/>
  <c r="CR44" i="6"/>
  <c r="CR40" i="6"/>
  <c r="CR38" i="6"/>
  <c r="CR36" i="6"/>
  <c r="CR31" i="6"/>
  <c r="CR30" i="6"/>
  <c r="CR19" i="6"/>
  <c r="CR17" i="6"/>
  <c r="CR14" i="6"/>
  <c r="CR13" i="6"/>
  <c r="CR80" i="5"/>
  <c r="CR79" i="5"/>
  <c r="CR78" i="5"/>
  <c r="CR77" i="5"/>
  <c r="CR76" i="5"/>
  <c r="CR75" i="5"/>
  <c r="CR74" i="5"/>
  <c r="CR73" i="5"/>
  <c r="CR72" i="5"/>
  <c r="CR71" i="5"/>
  <c r="CR70" i="5"/>
  <c r="CR69" i="5"/>
  <c r="CR68" i="5"/>
  <c r="CR65" i="5"/>
  <c r="CR57" i="5"/>
  <c r="CR56" i="5"/>
  <c r="CR55" i="5"/>
  <c r="CR54" i="5"/>
  <c r="CR53" i="5"/>
  <c r="CR52" i="5"/>
  <c r="CR51" i="5"/>
  <c r="CR50" i="5"/>
  <c r="CR49" i="5"/>
  <c r="CR48" i="5"/>
  <c r="CR47" i="5"/>
  <c r="CR42" i="5"/>
  <c r="CR32" i="5"/>
  <c r="CR29" i="5"/>
  <c r="CR28" i="5"/>
  <c r="CR27" i="5"/>
  <c r="CR25" i="5"/>
  <c r="CR24" i="5"/>
  <c r="C12" i="31" l="1"/>
  <c r="C25" i="31" s="1"/>
  <c r="C6" i="31"/>
  <c r="C9" i="31" s="1"/>
  <c r="B85" i="31"/>
  <c r="B84" i="31"/>
  <c r="B83" i="31"/>
  <c r="B82" i="31"/>
  <c r="B81" i="31"/>
  <c r="B80" i="31"/>
  <c r="B79" i="31"/>
  <c r="B78" i="31"/>
  <c r="B77" i="31"/>
  <c r="B76" i="31"/>
  <c r="B75" i="31"/>
  <c r="B38" i="31"/>
  <c r="B37" i="31"/>
  <c r="B36" i="31"/>
  <c r="B35" i="31"/>
  <c r="B34" i="31"/>
  <c r="B33" i="31"/>
  <c r="B32" i="31"/>
  <c r="B31" i="31"/>
  <c r="B30" i="31"/>
  <c r="B29" i="31"/>
  <c r="B28" i="31"/>
  <c r="B27" i="31"/>
  <c r="B26" i="31"/>
  <c r="B25" i="31"/>
  <c r="B24" i="31"/>
  <c r="B23" i="31"/>
  <c r="B22" i="31"/>
  <c r="B21" i="31"/>
  <c r="B20" i="31"/>
  <c r="B19" i="31"/>
  <c r="B18" i="31"/>
  <c r="B17" i="31"/>
  <c r="B16" i="31"/>
  <c r="B15" i="31"/>
  <c r="B14" i="31"/>
  <c r="B13" i="31"/>
  <c r="B12" i="31"/>
  <c r="B11" i="31"/>
  <c r="B10" i="31"/>
  <c r="B9" i="31"/>
  <c r="B8" i="31"/>
  <c r="B7" i="31"/>
  <c r="B6" i="31"/>
  <c r="C4" i="31"/>
  <c r="D2" i="31"/>
  <c r="B253" i="30"/>
  <c r="C253" i="30" s="1"/>
  <c r="B254" i="30"/>
  <c r="C254" i="30" s="1"/>
  <c r="B255" i="30"/>
  <c r="C255" i="30" s="1"/>
  <c r="B256" i="30"/>
  <c r="C256" i="30" s="1"/>
  <c r="B257" i="30"/>
  <c r="C257" i="30" s="1"/>
  <c r="B258" i="30"/>
  <c r="C258" i="30" s="1"/>
  <c r="B259" i="30"/>
  <c r="C259" i="30" s="1"/>
  <c r="B232" i="30"/>
  <c r="B233" i="30"/>
  <c r="B234" i="30"/>
  <c r="C234" i="30" s="1"/>
  <c r="B235" i="30"/>
  <c r="B236" i="30"/>
  <c r="B237" i="30"/>
  <c r="B238" i="30"/>
  <c r="B239" i="30"/>
  <c r="B240" i="30"/>
  <c r="B241" i="30"/>
  <c r="C241" i="30" s="1"/>
  <c r="B242" i="30"/>
  <c r="C242" i="30" s="1"/>
  <c r="B243" i="30"/>
  <c r="C243" i="30" s="1"/>
  <c r="B244" i="30"/>
  <c r="C244" i="30" s="1"/>
  <c r="B245" i="30"/>
  <c r="C245" i="30" s="1"/>
  <c r="B246" i="30"/>
  <c r="C246" i="30" s="1"/>
  <c r="B247" i="30"/>
  <c r="C247" i="30" s="1"/>
  <c r="B248" i="30"/>
  <c r="C248" i="30" s="1"/>
  <c r="B249" i="30"/>
  <c r="C249" i="30" s="1"/>
  <c r="B250" i="30"/>
  <c r="C250" i="30" s="1"/>
  <c r="B251" i="30"/>
  <c r="C251" i="30" s="1"/>
  <c r="B252" i="30"/>
  <c r="C252" i="30" s="1"/>
  <c r="B176" i="30"/>
  <c r="B177" i="30"/>
  <c r="B178" i="30"/>
  <c r="B179" i="30"/>
  <c r="B180" i="30"/>
  <c r="B181" i="30"/>
  <c r="B182" i="30"/>
  <c r="B183" i="30"/>
  <c r="B184" i="30"/>
  <c r="B185" i="30"/>
  <c r="B186" i="30"/>
  <c r="B187" i="30"/>
  <c r="B188" i="30"/>
  <c r="B189" i="30"/>
  <c r="B190" i="30"/>
  <c r="B191" i="30"/>
  <c r="B192" i="30"/>
  <c r="B193" i="30"/>
  <c r="B194" i="30"/>
  <c r="B195" i="30"/>
  <c r="B196" i="30"/>
  <c r="B197" i="30"/>
  <c r="B198" i="30"/>
  <c r="B199" i="30"/>
  <c r="C199" i="30" s="1"/>
  <c r="B200" i="30"/>
  <c r="B201" i="30"/>
  <c r="B202" i="30"/>
  <c r="B203" i="30"/>
  <c r="B204" i="30"/>
  <c r="B205" i="30"/>
  <c r="B206" i="30"/>
  <c r="B207" i="30"/>
  <c r="B208" i="30"/>
  <c r="B209" i="30"/>
  <c r="B210" i="30"/>
  <c r="B211" i="30"/>
  <c r="B212" i="30"/>
  <c r="B213" i="30"/>
  <c r="B214" i="30"/>
  <c r="B215" i="30"/>
  <c r="B216" i="30"/>
  <c r="B217" i="30"/>
  <c r="B218" i="30"/>
  <c r="B219" i="30"/>
  <c r="C219" i="30" s="1"/>
  <c r="B220" i="30"/>
  <c r="B221" i="30"/>
  <c r="B222" i="30"/>
  <c r="B223" i="30"/>
  <c r="B224" i="30"/>
  <c r="B225" i="30"/>
  <c r="B226" i="30"/>
  <c r="B227" i="30"/>
  <c r="B228" i="30"/>
  <c r="B229" i="30"/>
  <c r="B230" i="30"/>
  <c r="B231" i="30"/>
  <c r="B175" i="30"/>
  <c r="C92" i="30"/>
  <c r="B95" i="30"/>
  <c r="B96" i="30"/>
  <c r="B97" i="30"/>
  <c r="B98" i="30"/>
  <c r="B99" i="30"/>
  <c r="B100" i="30"/>
  <c r="B101" i="30"/>
  <c r="B102" i="30"/>
  <c r="B103" i="30"/>
  <c r="B104" i="30"/>
  <c r="B105" i="30"/>
  <c r="B106" i="30"/>
  <c r="B107" i="30"/>
  <c r="B108" i="30"/>
  <c r="B109" i="30"/>
  <c r="B110" i="30"/>
  <c r="B111" i="30"/>
  <c r="B112" i="30"/>
  <c r="B113" i="30"/>
  <c r="B114" i="30"/>
  <c r="B115" i="30"/>
  <c r="B116" i="30"/>
  <c r="B117" i="30"/>
  <c r="B118" i="30"/>
  <c r="B119" i="30"/>
  <c r="B120" i="30"/>
  <c r="B121" i="30"/>
  <c r="B122" i="30"/>
  <c r="B123" i="30"/>
  <c r="B124" i="30"/>
  <c r="B125" i="30"/>
  <c r="B126" i="30"/>
  <c r="B127" i="30"/>
  <c r="B128" i="30"/>
  <c r="B129" i="30"/>
  <c r="B130" i="30"/>
  <c r="B131" i="30"/>
  <c r="B132" i="30"/>
  <c r="B133" i="30"/>
  <c r="B134" i="30"/>
  <c r="B135" i="30"/>
  <c r="B136" i="30"/>
  <c r="B137" i="30"/>
  <c r="B138" i="30"/>
  <c r="B139" i="30"/>
  <c r="B140" i="30"/>
  <c r="B141" i="30"/>
  <c r="B142" i="30"/>
  <c r="B143" i="30"/>
  <c r="B144" i="30"/>
  <c r="B145" i="30"/>
  <c r="B146" i="30"/>
  <c r="B147" i="30"/>
  <c r="B148" i="30"/>
  <c r="C148" i="30" s="1"/>
  <c r="B149" i="30"/>
  <c r="B150" i="30"/>
  <c r="C150" i="30" s="1"/>
  <c r="B151" i="30"/>
  <c r="C151" i="30" s="1"/>
  <c r="B152" i="30"/>
  <c r="C152" i="30" s="1"/>
  <c r="B153" i="30"/>
  <c r="C153" i="30" s="1"/>
  <c r="B154" i="30"/>
  <c r="C154" i="30" s="1"/>
  <c r="B155" i="30"/>
  <c r="C155" i="30" s="1"/>
  <c r="B156" i="30"/>
  <c r="C156" i="30" s="1"/>
  <c r="B157" i="30"/>
  <c r="C157" i="30" s="1"/>
  <c r="B158" i="30"/>
  <c r="C158" i="30" s="1"/>
  <c r="B159" i="30"/>
  <c r="C159" i="30" s="1"/>
  <c r="B160" i="30"/>
  <c r="C160" i="30" s="1"/>
  <c r="B161" i="30"/>
  <c r="C161" i="30" s="1"/>
  <c r="B162" i="30"/>
  <c r="C162" i="30" s="1"/>
  <c r="B163" i="30"/>
  <c r="C163" i="30" s="1"/>
  <c r="B164" i="30"/>
  <c r="C164" i="30" s="1"/>
  <c r="B165" i="30"/>
  <c r="C165" i="30" s="1"/>
  <c r="B166" i="30"/>
  <c r="C166" i="30" s="1"/>
  <c r="B167" i="30"/>
  <c r="C167" i="30" s="1"/>
  <c r="B168" i="30"/>
  <c r="C168" i="30" s="1"/>
  <c r="B94" i="30"/>
  <c r="B66" i="30"/>
  <c r="B67" i="30"/>
  <c r="B68" i="30"/>
  <c r="B69" i="30"/>
  <c r="B70" i="30"/>
  <c r="B71" i="30"/>
  <c r="B72" i="30"/>
  <c r="B73" i="30"/>
  <c r="B74" i="30"/>
  <c r="C74" i="30" s="1"/>
  <c r="B75" i="30"/>
  <c r="B76" i="30"/>
  <c r="B77" i="30"/>
  <c r="C77" i="30" s="1"/>
  <c r="B78" i="30"/>
  <c r="C78" i="30" s="1"/>
  <c r="B79" i="30"/>
  <c r="C79" i="30" s="1"/>
  <c r="B80" i="30"/>
  <c r="C80" i="30" s="1"/>
  <c r="B81" i="30"/>
  <c r="C81" i="30" s="1"/>
  <c r="B82" i="30"/>
  <c r="C82" i="30" s="1"/>
  <c r="B83" i="30"/>
  <c r="C83" i="30" s="1"/>
  <c r="B84" i="30"/>
  <c r="C84" i="30" s="1"/>
  <c r="B85" i="30"/>
  <c r="C85" i="30" s="1"/>
  <c r="B86" i="30"/>
  <c r="C86" i="30" s="1"/>
  <c r="B87" i="30"/>
  <c r="C87" i="30" s="1"/>
  <c r="B88" i="30"/>
  <c r="C88" i="30" s="1"/>
  <c r="B89" i="30"/>
  <c r="C89" i="30" s="1"/>
  <c r="B16" i="30"/>
  <c r="B17" i="30"/>
  <c r="B18" i="30"/>
  <c r="B19" i="30"/>
  <c r="B20" i="30"/>
  <c r="B21" i="30"/>
  <c r="B22" i="30"/>
  <c r="B23" i="30"/>
  <c r="B24" i="30"/>
  <c r="B25" i="30"/>
  <c r="B26" i="30"/>
  <c r="B27" i="30"/>
  <c r="B28" i="30"/>
  <c r="B29" i="30"/>
  <c r="B30" i="30"/>
  <c r="B31" i="30"/>
  <c r="B32" i="30"/>
  <c r="B33" i="30"/>
  <c r="B34" i="30"/>
  <c r="B35" i="30"/>
  <c r="B36" i="30"/>
  <c r="C36" i="30" s="1"/>
  <c r="B37" i="30"/>
  <c r="B38" i="30"/>
  <c r="B39" i="30"/>
  <c r="B40" i="30"/>
  <c r="B41" i="30"/>
  <c r="B42" i="30"/>
  <c r="B43" i="30"/>
  <c r="B44" i="30"/>
  <c r="B45" i="30"/>
  <c r="B46" i="30"/>
  <c r="B47" i="30"/>
  <c r="B48" i="30"/>
  <c r="B49" i="30"/>
  <c r="B50" i="30"/>
  <c r="B51" i="30"/>
  <c r="B52" i="30"/>
  <c r="B53" i="30"/>
  <c r="B54" i="30"/>
  <c r="B55" i="30"/>
  <c r="B56" i="30"/>
  <c r="C56" i="30" s="1"/>
  <c r="B57" i="30"/>
  <c r="C57" i="30" s="1"/>
  <c r="B58" i="30"/>
  <c r="C58" i="30" s="1"/>
  <c r="B59" i="30"/>
  <c r="C59" i="30" s="1"/>
  <c r="B60" i="30"/>
  <c r="C60" i="30" s="1"/>
  <c r="B61" i="30"/>
  <c r="C61" i="30" s="1"/>
  <c r="B62" i="30"/>
  <c r="C62" i="30" s="1"/>
  <c r="B63" i="30"/>
  <c r="C63" i="30" s="1"/>
  <c r="B64" i="30"/>
  <c r="C64" i="30" s="1"/>
  <c r="B65" i="30"/>
  <c r="B15" i="30"/>
  <c r="F5" i="30"/>
  <c r="G5" i="30"/>
  <c r="H5" i="30"/>
  <c r="I5" i="30"/>
  <c r="J5" i="30"/>
  <c r="K5" i="30"/>
  <c r="L5" i="30"/>
  <c r="M5" i="30"/>
  <c r="N5" i="30"/>
  <c r="O5" i="30"/>
  <c r="P5" i="30"/>
  <c r="Q5" i="30"/>
  <c r="R5" i="30"/>
  <c r="S5" i="30"/>
  <c r="T5" i="30"/>
  <c r="U5" i="30"/>
  <c r="V5" i="30"/>
  <c r="W5" i="30"/>
  <c r="X5" i="30"/>
  <c r="Y5" i="30"/>
  <c r="Z5" i="30"/>
  <c r="AA5" i="30"/>
  <c r="AB5" i="30"/>
  <c r="AC5" i="30"/>
  <c r="AD5" i="30"/>
  <c r="AE5" i="30"/>
  <c r="AF5" i="30"/>
  <c r="AG5" i="30"/>
  <c r="AH5" i="30"/>
  <c r="AI5" i="30"/>
  <c r="AJ5" i="30"/>
  <c r="AK5" i="30"/>
  <c r="AL5" i="30"/>
  <c r="AM5" i="30"/>
  <c r="AN5" i="30"/>
  <c r="AO5" i="30"/>
  <c r="AP5" i="30"/>
  <c r="AQ5" i="30"/>
  <c r="AR5" i="30"/>
  <c r="AS5" i="30"/>
  <c r="AT5" i="30"/>
  <c r="AU5" i="30"/>
  <c r="AV5" i="30"/>
  <c r="AW5" i="30"/>
  <c r="AX5" i="30"/>
  <c r="AY5" i="30"/>
  <c r="AZ5" i="30"/>
  <c r="BA5" i="30"/>
  <c r="BB5" i="30"/>
  <c r="BC5" i="30"/>
  <c r="BD5" i="30"/>
  <c r="BE5" i="30"/>
  <c r="BF5" i="30"/>
  <c r="BG5" i="30"/>
  <c r="BH5" i="30"/>
  <c r="BI5" i="30"/>
  <c r="BJ5" i="30"/>
  <c r="BK5" i="30"/>
  <c r="BL5" i="30"/>
  <c r="BM5" i="30"/>
  <c r="BN5" i="30"/>
  <c r="BO5" i="30"/>
  <c r="BP5" i="30"/>
  <c r="BQ5" i="30"/>
  <c r="BR5" i="30"/>
  <c r="BS5" i="30"/>
  <c r="BT5" i="30"/>
  <c r="BU5" i="30"/>
  <c r="BV5" i="30"/>
  <c r="BW5" i="30"/>
  <c r="BX5" i="30"/>
  <c r="BY5" i="30"/>
  <c r="BZ5" i="30"/>
  <c r="CA5" i="30"/>
  <c r="CB5" i="30"/>
  <c r="CC5" i="30"/>
  <c r="CD5" i="30"/>
  <c r="CE5" i="30"/>
  <c r="CF5" i="30"/>
  <c r="CG5" i="30"/>
  <c r="CH5" i="30"/>
  <c r="CI5" i="30"/>
  <c r="CJ5" i="30"/>
  <c r="CK5" i="30"/>
  <c r="CL5" i="30"/>
  <c r="CM5" i="30"/>
  <c r="CN5" i="30"/>
  <c r="E5" i="30"/>
  <c r="C144" i="30" l="1"/>
  <c r="C136" i="30"/>
  <c r="C128" i="30"/>
  <c r="C120" i="30"/>
  <c r="C104" i="30"/>
  <c r="C112" i="30"/>
  <c r="C110" i="30"/>
  <c r="C142" i="30"/>
  <c r="C134" i="30"/>
  <c r="C126" i="30"/>
  <c r="C118" i="30"/>
  <c r="C102" i="30"/>
  <c r="C140" i="30"/>
  <c r="C132" i="30"/>
  <c r="C124" i="30"/>
  <c r="C116" i="30"/>
  <c r="C108" i="30"/>
  <c r="C100" i="30"/>
  <c r="C147" i="30"/>
  <c r="C139" i="30"/>
  <c r="C131" i="30"/>
  <c r="C123" i="30"/>
  <c r="C146" i="30"/>
  <c r="C145" i="30"/>
  <c r="C137" i="30"/>
  <c r="C129" i="30"/>
  <c r="C121" i="30"/>
  <c r="C113" i="30"/>
  <c r="C105" i="30"/>
  <c r="C97" i="30"/>
  <c r="C107" i="30"/>
  <c r="C99" i="30"/>
  <c r="C96" i="30"/>
  <c r="C138" i="30"/>
  <c r="C130" i="30"/>
  <c r="C122" i="30"/>
  <c r="C114" i="30"/>
  <c r="C98" i="30"/>
  <c r="C143" i="30"/>
  <c r="C135" i="30"/>
  <c r="C127" i="30"/>
  <c r="C119" i="30"/>
  <c r="C111" i="30"/>
  <c r="C103" i="30"/>
  <c r="C141" i="30"/>
  <c r="C133" i="30"/>
  <c r="C125" i="30"/>
  <c r="C117" i="30"/>
  <c r="C109" i="30"/>
  <c r="C106" i="30"/>
  <c r="C95" i="30"/>
  <c r="C101" i="30"/>
  <c r="C5" i="30"/>
  <c r="C36" i="31"/>
  <c r="C19" i="31"/>
  <c r="C28" i="31"/>
  <c r="C29" i="31"/>
  <c r="C20" i="31"/>
  <c r="C13" i="31"/>
  <c r="C18" i="31"/>
  <c r="C31" i="31"/>
  <c r="C14" i="31"/>
  <c r="C26" i="31"/>
  <c r="C23" i="31"/>
  <c r="C33" i="31"/>
  <c r="C24" i="31"/>
  <c r="C34" i="31"/>
  <c r="C7" i="31"/>
  <c r="C8" i="31"/>
  <c r="F4" i="30"/>
  <c r="G4" i="30"/>
  <c r="H4" i="30"/>
  <c r="I4" i="30"/>
  <c r="J4" i="30"/>
  <c r="K4" i="30"/>
  <c r="L4" i="30"/>
  <c r="M4" i="30"/>
  <c r="N4" i="30"/>
  <c r="O4" i="30"/>
  <c r="P4" i="30"/>
  <c r="Q4" i="30"/>
  <c r="R4" i="30"/>
  <c r="S4" i="30"/>
  <c r="T4" i="30"/>
  <c r="U4" i="30"/>
  <c r="V4" i="30"/>
  <c r="W4" i="30"/>
  <c r="X4" i="30"/>
  <c r="Y4" i="30"/>
  <c r="Z4" i="30"/>
  <c r="AA4" i="30"/>
  <c r="AB4" i="30"/>
  <c r="AC4" i="30"/>
  <c r="AD4" i="30"/>
  <c r="AE4" i="30"/>
  <c r="AF4" i="30"/>
  <c r="AG4" i="30"/>
  <c r="AH4" i="30"/>
  <c r="AI4" i="30"/>
  <c r="AJ4" i="30"/>
  <c r="AK4" i="30"/>
  <c r="AL4" i="30"/>
  <c r="AM4" i="30"/>
  <c r="AN4" i="30"/>
  <c r="AO4" i="30"/>
  <c r="AP4" i="30"/>
  <c r="AQ4" i="30"/>
  <c r="AR4" i="30"/>
  <c r="AS4" i="30"/>
  <c r="AT4" i="30"/>
  <c r="AU4" i="30"/>
  <c r="AV4" i="30"/>
  <c r="AW4" i="30"/>
  <c r="AX4" i="30"/>
  <c r="AY4" i="30"/>
  <c r="AZ4" i="30"/>
  <c r="BA4" i="30"/>
  <c r="BB4" i="30"/>
  <c r="BC4" i="30"/>
  <c r="BD4" i="30"/>
  <c r="BE4" i="30"/>
  <c r="BF4" i="30"/>
  <c r="BG4" i="30"/>
  <c r="BH4" i="30"/>
  <c r="BI4" i="30"/>
  <c r="BJ4" i="30"/>
  <c r="BK4" i="30"/>
  <c r="BL4" i="30"/>
  <c r="BM4" i="30"/>
  <c r="BN4" i="30"/>
  <c r="BO4" i="30"/>
  <c r="BP4" i="30"/>
  <c r="BQ4" i="30"/>
  <c r="BR4" i="30"/>
  <c r="BS4" i="30"/>
  <c r="BT4" i="30"/>
  <c r="BU4" i="30"/>
  <c r="BV4" i="30"/>
  <c r="BW4" i="30"/>
  <c r="BX4" i="30"/>
  <c r="BY4" i="30"/>
  <c r="BZ4" i="30"/>
  <c r="CA4" i="30"/>
  <c r="CB4" i="30"/>
  <c r="CC4" i="30"/>
  <c r="CD4" i="30"/>
  <c r="CE4" i="30"/>
  <c r="CF4" i="30"/>
  <c r="CG4" i="30"/>
  <c r="CH4" i="30"/>
  <c r="CI4" i="30"/>
  <c r="CJ4" i="30"/>
  <c r="CK4" i="30"/>
  <c r="CL4" i="30"/>
  <c r="CM4" i="30"/>
  <c r="CN4" i="30"/>
  <c r="E4" i="30"/>
  <c r="E1" i="30"/>
  <c r="F1" i="30"/>
  <c r="G1" i="30"/>
  <c r="H1" i="30"/>
  <c r="I1" i="30"/>
  <c r="J1" i="30"/>
  <c r="K1" i="30"/>
  <c r="L1" i="30"/>
  <c r="M1" i="30"/>
  <c r="N1" i="30"/>
  <c r="O1" i="30"/>
  <c r="P1" i="30"/>
  <c r="Q1" i="30"/>
  <c r="R1" i="30"/>
  <c r="S1" i="30"/>
  <c r="T1" i="30"/>
  <c r="U1" i="30"/>
  <c r="V1" i="30"/>
  <c r="W1" i="30"/>
  <c r="X1" i="30"/>
  <c r="Y1" i="30"/>
  <c r="Z1" i="30"/>
  <c r="AA1" i="30"/>
  <c r="AB1" i="30"/>
  <c r="AC1" i="30"/>
  <c r="AD1" i="30"/>
  <c r="AE1" i="30"/>
  <c r="AF1" i="30"/>
  <c r="AG1" i="30"/>
  <c r="AH1" i="30"/>
  <c r="AI1" i="30"/>
  <c r="AJ1" i="30"/>
  <c r="AK1" i="30"/>
  <c r="AL1" i="30"/>
  <c r="AM1" i="30"/>
  <c r="AN1" i="30"/>
  <c r="AO1" i="30"/>
  <c r="AP1" i="30"/>
  <c r="AQ1" i="30"/>
  <c r="AR1" i="30"/>
  <c r="AS1" i="30"/>
  <c r="AT1" i="30"/>
  <c r="AU1" i="30"/>
  <c r="AV1" i="30"/>
  <c r="AW1" i="30"/>
  <c r="AX1" i="30"/>
  <c r="AY1" i="30"/>
  <c r="AZ1" i="30"/>
  <c r="BA1" i="30"/>
  <c r="BB1" i="30"/>
  <c r="BC1" i="30"/>
  <c r="BD1" i="30"/>
  <c r="BE1" i="30"/>
  <c r="BF1" i="30"/>
  <c r="BG1" i="30"/>
  <c r="BH1" i="30"/>
  <c r="BI1" i="30"/>
  <c r="BJ1" i="30"/>
  <c r="BK1" i="30"/>
  <c r="BL1" i="30"/>
  <c r="BM1" i="30"/>
  <c r="BN1" i="30"/>
  <c r="BO1" i="30"/>
  <c r="BP1" i="30"/>
  <c r="BQ1" i="30"/>
  <c r="BR1" i="30"/>
  <c r="BS1" i="30"/>
  <c r="BT1" i="30"/>
  <c r="BU1" i="30"/>
  <c r="BV1" i="30"/>
  <c r="BW1" i="30"/>
  <c r="BX1" i="30"/>
  <c r="BY1" i="30"/>
  <c r="BZ1" i="30"/>
  <c r="CA1" i="30"/>
  <c r="CB1" i="30"/>
  <c r="CC1" i="30"/>
  <c r="CD1" i="30"/>
  <c r="CE1" i="30"/>
  <c r="CF1" i="30"/>
  <c r="CG1" i="30"/>
  <c r="CH1" i="30"/>
  <c r="CI1" i="30"/>
  <c r="CJ1" i="30"/>
  <c r="CK1" i="30"/>
  <c r="CL1" i="30"/>
  <c r="CM1" i="30"/>
  <c r="CN1" i="30"/>
  <c r="D1" i="30"/>
  <c r="C93" i="30" l="1"/>
  <c r="C9" i="30" s="1"/>
  <c r="C4" i="30"/>
  <c r="F7" i="29"/>
  <c r="G7" i="29"/>
  <c r="H7" i="29"/>
  <c r="I7" i="29"/>
  <c r="J7" i="29"/>
  <c r="K7" i="29"/>
  <c r="L7" i="29"/>
  <c r="M7" i="29"/>
  <c r="N7" i="29"/>
  <c r="O7" i="29"/>
  <c r="P7" i="29"/>
  <c r="Q7" i="29"/>
  <c r="R7" i="29"/>
  <c r="S7" i="29"/>
  <c r="T7" i="29"/>
  <c r="U7" i="29"/>
  <c r="V7" i="29"/>
  <c r="W7" i="29"/>
  <c r="X7" i="29"/>
  <c r="Y7" i="29"/>
  <c r="Z7" i="29"/>
  <c r="AA7" i="29"/>
  <c r="AB7" i="29"/>
  <c r="AC7" i="29"/>
  <c r="AD7" i="29"/>
  <c r="AE7" i="29"/>
  <c r="AF7" i="29"/>
  <c r="AG7" i="29"/>
  <c r="AH7" i="29"/>
  <c r="AI7" i="29"/>
  <c r="AJ7" i="29"/>
  <c r="AK7" i="29"/>
  <c r="AL7" i="29"/>
  <c r="AM7" i="29"/>
  <c r="AN7" i="29"/>
  <c r="AO7" i="29"/>
  <c r="AP7" i="29"/>
  <c r="AQ7" i="29"/>
  <c r="AR7" i="29"/>
  <c r="AS7" i="29"/>
  <c r="AT7" i="29"/>
  <c r="AU7" i="29"/>
  <c r="AV7" i="29"/>
  <c r="AW7" i="29"/>
  <c r="AX7" i="29"/>
  <c r="AY7" i="29"/>
  <c r="AZ7" i="29"/>
  <c r="BA7" i="29"/>
  <c r="BB7" i="29"/>
  <c r="BC7" i="29"/>
  <c r="BD7" i="29"/>
  <c r="BE7" i="29"/>
  <c r="BF7" i="29"/>
  <c r="BG7" i="29"/>
  <c r="BH7" i="29"/>
  <c r="BI7" i="29"/>
  <c r="BJ7" i="29"/>
  <c r="BK7" i="29"/>
  <c r="BL7" i="29"/>
  <c r="BM7" i="29"/>
  <c r="BN7" i="29"/>
  <c r="BO7" i="29"/>
  <c r="BP7" i="29"/>
  <c r="BQ7" i="29"/>
  <c r="BR7" i="29"/>
  <c r="BS7" i="29"/>
  <c r="BT7" i="29"/>
  <c r="BU7" i="29"/>
  <c r="BV7" i="29"/>
  <c r="BW7" i="29"/>
  <c r="BX7" i="29"/>
  <c r="BY7" i="29"/>
  <c r="BZ7" i="29"/>
  <c r="CA7" i="29"/>
  <c r="CB7" i="29"/>
  <c r="CC7" i="29"/>
  <c r="CD7" i="29"/>
  <c r="CE7" i="29"/>
  <c r="CF7" i="29"/>
  <c r="CG7" i="29"/>
  <c r="CH7" i="29"/>
  <c r="CI7" i="29"/>
  <c r="CJ7" i="29"/>
  <c r="CK7" i="29"/>
  <c r="CL7" i="29"/>
  <c r="CM7" i="29"/>
  <c r="CN7" i="29"/>
  <c r="E7" i="29"/>
  <c r="F6" i="29"/>
  <c r="G6" i="29"/>
  <c r="H6" i="29"/>
  <c r="I6" i="29"/>
  <c r="J6" i="29"/>
  <c r="K6" i="29"/>
  <c r="L6" i="29"/>
  <c r="M6" i="29"/>
  <c r="N6" i="29"/>
  <c r="O6" i="29"/>
  <c r="P6" i="29"/>
  <c r="Q6" i="29"/>
  <c r="R6" i="29"/>
  <c r="S6" i="29"/>
  <c r="T6" i="29"/>
  <c r="U6" i="29"/>
  <c r="V6" i="29"/>
  <c r="W6" i="29"/>
  <c r="X6" i="29"/>
  <c r="Y6" i="29"/>
  <c r="Z6" i="29"/>
  <c r="AA6" i="29"/>
  <c r="AB6" i="29"/>
  <c r="AC6" i="29"/>
  <c r="AD6" i="29"/>
  <c r="AE6" i="29"/>
  <c r="AF6" i="29"/>
  <c r="AG6" i="29"/>
  <c r="AH6" i="29"/>
  <c r="AI6" i="29"/>
  <c r="AJ6" i="29"/>
  <c r="AK6" i="29"/>
  <c r="AL6" i="29"/>
  <c r="AM6" i="29"/>
  <c r="AN6" i="29"/>
  <c r="AO6" i="29"/>
  <c r="AP6" i="29"/>
  <c r="AQ6" i="29"/>
  <c r="AR6" i="29"/>
  <c r="AS6" i="29"/>
  <c r="AT6" i="29"/>
  <c r="AU6" i="29"/>
  <c r="AV6" i="29"/>
  <c r="AW6" i="29"/>
  <c r="AX6" i="29"/>
  <c r="AY6" i="29"/>
  <c r="AZ6" i="29"/>
  <c r="BA6" i="29"/>
  <c r="BB6" i="29"/>
  <c r="BC6" i="29"/>
  <c r="BD6" i="29"/>
  <c r="BE6" i="29"/>
  <c r="BF6" i="29"/>
  <c r="BG6" i="29"/>
  <c r="BH6" i="29"/>
  <c r="BI6" i="29"/>
  <c r="BJ6" i="29"/>
  <c r="BK6" i="29"/>
  <c r="BL6" i="29"/>
  <c r="BM6" i="29"/>
  <c r="BN6" i="29"/>
  <c r="BO6" i="29"/>
  <c r="BP6" i="29"/>
  <c r="BQ6" i="29"/>
  <c r="BR6" i="29"/>
  <c r="BS6" i="29"/>
  <c r="BT6" i="29"/>
  <c r="BU6" i="29"/>
  <c r="BV6" i="29"/>
  <c r="BW6" i="29"/>
  <c r="BX6" i="29"/>
  <c r="BY6" i="29"/>
  <c r="BZ6" i="29"/>
  <c r="CA6" i="29"/>
  <c r="CB6" i="29"/>
  <c r="CC6" i="29"/>
  <c r="CD6" i="29"/>
  <c r="CE6" i="29"/>
  <c r="CF6" i="29"/>
  <c r="CG6" i="29"/>
  <c r="CH6" i="29"/>
  <c r="CI6" i="29"/>
  <c r="CJ6" i="29"/>
  <c r="CK6" i="29"/>
  <c r="CL6" i="29"/>
  <c r="CM6" i="29"/>
  <c r="CN6" i="29"/>
  <c r="E6" i="29"/>
  <c r="F2" i="29"/>
  <c r="G2" i="29"/>
  <c r="H2" i="29"/>
  <c r="I2" i="29"/>
  <c r="J2" i="29"/>
  <c r="K2" i="29"/>
  <c r="L2" i="29"/>
  <c r="M2" i="29"/>
  <c r="N2" i="29"/>
  <c r="O2" i="29"/>
  <c r="P2" i="29"/>
  <c r="Q2" i="29"/>
  <c r="R2" i="29"/>
  <c r="S2" i="29"/>
  <c r="T2" i="29"/>
  <c r="U2" i="29"/>
  <c r="V2" i="29"/>
  <c r="W2" i="29"/>
  <c r="X2" i="29"/>
  <c r="Y2" i="29"/>
  <c r="Z2" i="29"/>
  <c r="AA2" i="29"/>
  <c r="AB2" i="29"/>
  <c r="AC2" i="29"/>
  <c r="AD2" i="29"/>
  <c r="AE2" i="29"/>
  <c r="AF2" i="29"/>
  <c r="AG2" i="29"/>
  <c r="AH2" i="29"/>
  <c r="AI2" i="29"/>
  <c r="AJ2" i="29"/>
  <c r="AK2" i="29"/>
  <c r="AL2" i="29"/>
  <c r="AM2" i="29"/>
  <c r="AN2" i="29"/>
  <c r="AN3" i="29" s="1"/>
  <c r="AO2" i="29"/>
  <c r="AP2" i="29"/>
  <c r="AP3" i="29" s="1"/>
  <c r="AQ2" i="29"/>
  <c r="AQ3" i="29" s="1"/>
  <c r="AR2" i="29"/>
  <c r="AS2" i="29"/>
  <c r="AT2" i="29"/>
  <c r="AU2" i="29"/>
  <c r="AV2" i="29"/>
  <c r="AW2" i="29"/>
  <c r="AX2" i="29"/>
  <c r="AY2" i="29"/>
  <c r="AZ2" i="29"/>
  <c r="BA2" i="29"/>
  <c r="BB2" i="29"/>
  <c r="BC2" i="29"/>
  <c r="BD2" i="29"/>
  <c r="BD3" i="29" s="1"/>
  <c r="BE2" i="29"/>
  <c r="BF2" i="29"/>
  <c r="BF3" i="29" s="1"/>
  <c r="BG2" i="29"/>
  <c r="BG3" i="29" s="1"/>
  <c r="BH2" i="29"/>
  <c r="BI2" i="29"/>
  <c r="BI1" i="29" s="1"/>
  <c r="BJ2" i="29"/>
  <c r="BK2" i="29"/>
  <c r="BL2" i="29"/>
  <c r="BL3" i="29" s="1"/>
  <c r="BM2" i="29"/>
  <c r="BN2" i="29"/>
  <c r="BO2" i="29"/>
  <c r="BP2" i="29"/>
  <c r="BQ2" i="29"/>
  <c r="BR2" i="29"/>
  <c r="BS2" i="29"/>
  <c r="BT2" i="29"/>
  <c r="BT3" i="29" s="1"/>
  <c r="BU2" i="29"/>
  <c r="BV2" i="29"/>
  <c r="BW2" i="29"/>
  <c r="BX2" i="29"/>
  <c r="BY2" i="29"/>
  <c r="BY1" i="29" s="1"/>
  <c r="BZ2" i="29"/>
  <c r="CA2" i="29"/>
  <c r="CB2" i="29"/>
  <c r="CB3" i="29" s="1"/>
  <c r="CC2" i="29"/>
  <c r="CC3" i="29" s="1"/>
  <c r="CD2" i="29"/>
  <c r="CE2" i="29"/>
  <c r="CF2" i="29"/>
  <c r="CG2" i="29"/>
  <c r="CH2" i="29"/>
  <c r="CI2" i="29"/>
  <c r="CJ2" i="29"/>
  <c r="CK2" i="29"/>
  <c r="CL2" i="29"/>
  <c r="CM2" i="29"/>
  <c r="H3" i="29"/>
  <c r="K3" i="29"/>
  <c r="K1" i="29" s="1"/>
  <c r="S3" i="29"/>
  <c r="S1" i="29" s="1"/>
  <c r="X3" i="29"/>
  <c r="Z3" i="29"/>
  <c r="AA3" i="29"/>
  <c r="AA1" i="29" s="1"/>
  <c r="AF3" i="29"/>
  <c r="AI3" i="29"/>
  <c r="AI1" i="29" s="1"/>
  <c r="CN2" i="29"/>
  <c r="E2" i="29"/>
  <c r="D2" i="29"/>
  <c r="B67" i="27"/>
  <c r="AI8" i="29" l="1"/>
  <c r="AI9" i="29" s="1"/>
  <c r="AA19" i="29"/>
  <c r="S8" i="29"/>
  <c r="S9" i="29" s="1"/>
  <c r="K28" i="29"/>
  <c r="BY31" i="29"/>
  <c r="BY33" i="29"/>
  <c r="BI8" i="29"/>
  <c r="BI9" i="29" s="1"/>
  <c r="BI33" i="29"/>
  <c r="BK1" i="29"/>
  <c r="CM1" i="29"/>
  <c r="CE3" i="29"/>
  <c r="CE4" i="29" s="1"/>
  <c r="BW3" i="29"/>
  <c r="BW4" i="29" s="1"/>
  <c r="BO1" i="29"/>
  <c r="BG1" i="29"/>
  <c r="BG4" i="29"/>
  <c r="AQ1" i="29"/>
  <c r="AQ4" i="29"/>
  <c r="AI4" i="29"/>
  <c r="AA4" i="29"/>
  <c r="S4" i="29"/>
  <c r="K4" i="29"/>
  <c r="CL1" i="29"/>
  <c r="CD3" i="29"/>
  <c r="CD4" i="29" s="1"/>
  <c r="BV1" i="29"/>
  <c r="BN3" i="29"/>
  <c r="BN4" i="29" s="1"/>
  <c r="BF1" i="29"/>
  <c r="BF4" i="29"/>
  <c r="AP1" i="29"/>
  <c r="AP4" i="29"/>
  <c r="Z4" i="29"/>
  <c r="BS1" i="29"/>
  <c r="CC1" i="29"/>
  <c r="CC4" i="29"/>
  <c r="BM1" i="29"/>
  <c r="AG3" i="29"/>
  <c r="AG4" i="29" s="1"/>
  <c r="Q3" i="29"/>
  <c r="Q4" i="29" s="1"/>
  <c r="CI1" i="29"/>
  <c r="CJ1" i="29"/>
  <c r="CB1" i="29"/>
  <c r="CB4" i="29"/>
  <c r="BT1" i="29"/>
  <c r="BT4" i="29"/>
  <c r="BL1" i="29"/>
  <c r="BL4" i="29"/>
  <c r="BD1" i="29"/>
  <c r="BD4" i="29"/>
  <c r="AN1" i="29"/>
  <c r="AN4" i="29"/>
  <c r="AF4" i="29"/>
  <c r="X4" i="29"/>
  <c r="H4" i="29"/>
  <c r="BC1" i="29"/>
  <c r="CH1" i="29"/>
  <c r="BZ1" i="29"/>
  <c r="BR1" i="29"/>
  <c r="BJ1" i="29"/>
  <c r="BB1" i="29"/>
  <c r="BY3" i="29"/>
  <c r="BY4" i="29" s="1"/>
  <c r="BI3" i="29"/>
  <c r="BI4" i="29" s="1"/>
  <c r="AS3" i="29"/>
  <c r="AS4" i="29" s="1"/>
  <c r="AC3" i="29"/>
  <c r="AC1" i="29" s="1"/>
  <c r="U3" i="29"/>
  <c r="U1" i="29" s="1"/>
  <c r="M3" i="29"/>
  <c r="M1" i="29" s="1"/>
  <c r="M4" i="29"/>
  <c r="CE1" i="29"/>
  <c r="CA1" i="29"/>
  <c r="CN3" i="29"/>
  <c r="CN4" i="29" s="1"/>
  <c r="BX3" i="29"/>
  <c r="BX4" i="29" s="1"/>
  <c r="BP3" i="29"/>
  <c r="BP4" i="29"/>
  <c r="BH3" i="29"/>
  <c r="BH4" i="29" s="1"/>
  <c r="AR3" i="29"/>
  <c r="AR4" i="29" s="1"/>
  <c r="AJ3" i="29"/>
  <c r="AJ1" i="29" s="1"/>
  <c r="AB3" i="29"/>
  <c r="AB1" i="29" s="1"/>
  <c r="T3" i="29"/>
  <c r="T1" i="29" s="1"/>
  <c r="L3" i="29"/>
  <c r="L1" i="29" s="1"/>
  <c r="L4" i="29"/>
  <c r="CD1" i="29"/>
  <c r="CM24" i="29"/>
  <c r="CM18" i="29"/>
  <c r="BY19" i="29"/>
  <c r="U8" i="29"/>
  <c r="BI31" i="29"/>
  <c r="CM19" i="29"/>
  <c r="BI13" i="29"/>
  <c r="M13" i="29"/>
  <c r="AA12" i="29"/>
  <c r="BI24" i="29"/>
  <c r="M8" i="29"/>
  <c r="AA24" i="29"/>
  <c r="K12" i="29"/>
  <c r="AQ28" i="29"/>
  <c r="AQ19" i="29"/>
  <c r="AQ18" i="29"/>
  <c r="AQ8" i="29"/>
  <c r="AQ9" i="29" s="1"/>
  <c r="AZ3" i="29"/>
  <c r="AZ4" i="29" s="1"/>
  <c r="AZ1" i="29"/>
  <c r="AZ33" i="29" s="1"/>
  <c r="AB28" i="29"/>
  <c r="AB23" i="29"/>
  <c r="CD19" i="29"/>
  <c r="CD8" i="29"/>
  <c r="CD9" i="29" s="1"/>
  <c r="CM8" i="29"/>
  <c r="CM9" i="29" s="1"/>
  <c r="CM3" i="29"/>
  <c r="CM4" i="29" s="1"/>
  <c r="R3" i="29"/>
  <c r="R1" i="29" s="1"/>
  <c r="BU1" i="29"/>
  <c r="BU33" i="29" s="1"/>
  <c r="BU3" i="29"/>
  <c r="BU4" i="29" s="1"/>
  <c r="Y3" i="29"/>
  <c r="Y1" i="29" s="1"/>
  <c r="AI18" i="29"/>
  <c r="BY23" i="29"/>
  <c r="T23" i="29"/>
  <c r="CL3" i="29"/>
  <c r="CL4" i="29" s="1"/>
  <c r="AY3" i="29"/>
  <c r="AH3" i="29"/>
  <c r="AH1" i="29" s="1"/>
  <c r="CJ25" i="29"/>
  <c r="AF1" i="29"/>
  <c r="X1" i="29"/>
  <c r="H1" i="29"/>
  <c r="BW1" i="29"/>
  <c r="BW33" i="29" s="1"/>
  <c r="AB8" i="29"/>
  <c r="AB9" i="29" s="1"/>
  <c r="S12" i="29"/>
  <c r="S23" i="29"/>
  <c r="CJ3" i="29"/>
  <c r="CJ4" i="29" s="1"/>
  <c r="BO3" i="29"/>
  <c r="BO4" i="29" s="1"/>
  <c r="AX3" i="29"/>
  <c r="AX4" i="29" s="1"/>
  <c r="P3" i="29"/>
  <c r="P1" i="29" s="1"/>
  <c r="CI24" i="29"/>
  <c r="CI31" i="29"/>
  <c r="BS24" i="29"/>
  <c r="BS12" i="29"/>
  <c r="BK24" i="29"/>
  <c r="BK23" i="29"/>
  <c r="BK25" i="29"/>
  <c r="BK13" i="29"/>
  <c r="BK19" i="29"/>
  <c r="BC13" i="29"/>
  <c r="BP1" i="29"/>
  <c r="BP33" i="29" s="1"/>
  <c r="AA8" i="29"/>
  <c r="AA9" i="29" s="1"/>
  <c r="CF3" i="29"/>
  <c r="CF4" i="29" s="1"/>
  <c r="CF1" i="29"/>
  <c r="CF33" i="29" s="1"/>
  <c r="L24" i="29"/>
  <c r="BH1" i="29"/>
  <c r="BH33" i="29" s="1"/>
  <c r="CM28" i="29"/>
  <c r="CM31" i="29"/>
  <c r="CM23" i="29"/>
  <c r="CM13" i="29"/>
  <c r="BV19" i="29"/>
  <c r="BY13" i="29"/>
  <c r="AI23" i="29"/>
  <c r="AI31" i="29" s="1"/>
  <c r="AI28" i="29"/>
  <c r="AI13" i="29"/>
  <c r="AI12" i="29"/>
  <c r="CK1" i="29"/>
  <c r="CK33" i="29" s="1"/>
  <c r="CK3" i="29"/>
  <c r="CK4" i="29" s="1"/>
  <c r="BE1" i="29"/>
  <c r="BE33" i="29" s="1"/>
  <c r="BE3" i="29"/>
  <c r="BE4" i="29" s="1"/>
  <c r="AO3" i="29"/>
  <c r="AO4" i="29" s="1"/>
  <c r="Q1" i="29"/>
  <c r="BX1" i="29"/>
  <c r="BX33" i="29" s="1"/>
  <c r="BY12" i="29"/>
  <c r="AI19" i="29"/>
  <c r="CH25" i="29"/>
  <c r="CH8" i="29"/>
  <c r="CH9" i="29" s="1"/>
  <c r="BN1" i="29"/>
  <c r="BN33" i="29" s="1"/>
  <c r="AA18" i="29"/>
  <c r="AA20" i="29" s="1"/>
  <c r="L18" i="29"/>
  <c r="AJ28" i="29"/>
  <c r="AJ23" i="29"/>
  <c r="AJ19" i="29"/>
  <c r="AJ13" i="29"/>
  <c r="T28" i="29"/>
  <c r="T18" i="29"/>
  <c r="AJ8" i="29"/>
  <c r="AJ9" i="29" s="1"/>
  <c r="S24" i="29"/>
  <c r="S19" i="29"/>
  <c r="S28" i="29"/>
  <c r="S18" i="29"/>
  <c r="S13" i="29"/>
  <c r="Z1" i="29"/>
  <c r="BY28" i="29"/>
  <c r="BY18" i="29"/>
  <c r="BY24" i="29"/>
  <c r="BY8" i="29"/>
  <c r="BY9" i="29" s="1"/>
  <c r="BY25" i="29"/>
  <c r="T13" i="29"/>
  <c r="AJ18" i="29"/>
  <c r="BV3" i="29"/>
  <c r="BV4" i="29" s="1"/>
  <c r="AG1" i="29"/>
  <c r="I3" i="29"/>
  <c r="I1" i="29" s="1"/>
  <c r="AW3" i="29"/>
  <c r="AW4" i="29" s="1"/>
  <c r="K19" i="29"/>
  <c r="K24" i="29"/>
  <c r="K23" i="29"/>
  <c r="K31" i="29" s="1"/>
  <c r="CN1" i="29"/>
  <c r="CN33" i="29" s="1"/>
  <c r="BM3" i="29"/>
  <c r="BM4" i="29" s="1"/>
  <c r="AV3" i="29"/>
  <c r="AV4" i="29" s="1"/>
  <c r="AA28" i="29"/>
  <c r="AA23" i="29"/>
  <c r="AA31" i="29" s="1"/>
  <c r="AA13" i="29"/>
  <c r="J3" i="29"/>
  <c r="J1" i="29" s="1"/>
  <c r="BI25" i="29"/>
  <c r="BI23" i="29"/>
  <c r="BI18" i="29"/>
  <c r="BI19" i="29"/>
  <c r="BI12" i="29"/>
  <c r="BI28" i="29"/>
  <c r="K8" i="29"/>
  <c r="K9" i="29" s="1"/>
  <c r="AB12" i="29"/>
  <c r="K13" i="29"/>
  <c r="K18" i="29"/>
  <c r="AI24" i="29"/>
  <c r="CG3" i="29"/>
  <c r="CG4" i="29" s="1"/>
  <c r="CG1" i="29"/>
  <c r="CG33" i="29" s="1"/>
  <c r="BQ3" i="29"/>
  <c r="BQ4" i="29" s="1"/>
  <c r="BQ1" i="29"/>
  <c r="BQ33" i="29" s="1"/>
  <c r="BA3" i="29"/>
  <c r="BA4" i="29" s="1"/>
  <c r="BA1" i="29"/>
  <c r="BA33" i="29" s="1"/>
  <c r="AK3" i="29"/>
  <c r="AK4" i="29" s="1"/>
  <c r="AC18" i="29"/>
  <c r="U24" i="29"/>
  <c r="U18" i="29"/>
  <c r="M18" i="29"/>
  <c r="U19" i="29"/>
  <c r="U28" i="29"/>
  <c r="AC19" i="29"/>
  <c r="U23" i="29"/>
  <c r="CA3" i="29"/>
  <c r="CA4" i="29" s="1"/>
  <c r="BK3" i="29"/>
  <c r="BK4" i="29" s="1"/>
  <c r="BC3" i="29"/>
  <c r="BC4" i="29" s="1"/>
  <c r="AM3" i="29"/>
  <c r="AM4" i="29" s="1"/>
  <c r="AE3" i="29"/>
  <c r="AE1" i="29" s="1"/>
  <c r="W3" i="29"/>
  <c r="W1" i="29" s="1"/>
  <c r="O3" i="29"/>
  <c r="O1" i="29" s="1"/>
  <c r="G3" i="29"/>
  <c r="G1" i="29" s="1"/>
  <c r="CH3" i="29"/>
  <c r="CH4" i="29" s="1"/>
  <c r="BR3" i="29"/>
  <c r="BR4" i="29" s="1"/>
  <c r="BB3" i="29"/>
  <c r="BB4" i="29" s="1"/>
  <c r="AD3" i="29"/>
  <c r="AD1" i="29" s="1"/>
  <c r="N3" i="29"/>
  <c r="N1" i="29" s="1"/>
  <c r="CI3" i="29"/>
  <c r="CI4" i="29" s="1"/>
  <c r="BS3" i="29"/>
  <c r="BS4" i="29" s="1"/>
  <c r="AU3" i="29"/>
  <c r="AU4" i="29" s="1"/>
  <c r="BZ3" i="29"/>
  <c r="BZ4" i="29" s="1"/>
  <c r="BJ3" i="29"/>
  <c r="BJ4" i="29" s="1"/>
  <c r="AT3" i="29"/>
  <c r="AT4" i="29" s="1"/>
  <c r="AL3" i="29"/>
  <c r="AL4" i="29" s="1"/>
  <c r="V3" i="29"/>
  <c r="V1" i="29" s="1"/>
  <c r="F3" i="29"/>
  <c r="F1" i="29" s="1"/>
  <c r="E3" i="29"/>
  <c r="E1" i="29" s="1"/>
  <c r="B90" i="28"/>
  <c r="AE90" i="28" s="1"/>
  <c r="B89" i="28"/>
  <c r="AE89" i="28" s="1"/>
  <c r="B88" i="28"/>
  <c r="AE88" i="28" s="1"/>
  <c r="B87" i="28"/>
  <c r="AE87" i="28" s="1"/>
  <c r="B86" i="28"/>
  <c r="AE86" i="28" s="1"/>
  <c r="B85" i="28"/>
  <c r="AE85" i="28" s="1"/>
  <c r="B84" i="28"/>
  <c r="AE84" i="28" s="1"/>
  <c r="B83" i="28"/>
  <c r="AE83" i="28" s="1"/>
  <c r="B82" i="28"/>
  <c r="AE82" i="28" s="1"/>
  <c r="B81" i="28"/>
  <c r="AE81" i="28" s="1"/>
  <c r="B80" i="28"/>
  <c r="AE80" i="28" s="1"/>
  <c r="B79" i="28"/>
  <c r="AE79" i="28" s="1"/>
  <c r="B78" i="28"/>
  <c r="AE78" i="28" s="1"/>
  <c r="B77" i="28"/>
  <c r="AE77" i="28" s="1"/>
  <c r="B76" i="28"/>
  <c r="AE76" i="28" s="1"/>
  <c r="B75" i="28"/>
  <c r="AE75" i="28" s="1"/>
  <c r="B74" i="28"/>
  <c r="AE74" i="28" s="1"/>
  <c r="B73" i="28"/>
  <c r="AE73" i="28" s="1"/>
  <c r="B72" i="28"/>
  <c r="AE72" i="28" s="1"/>
  <c r="B71" i="28"/>
  <c r="B70" i="28"/>
  <c r="B69" i="28"/>
  <c r="B68" i="28"/>
  <c r="B67" i="28"/>
  <c r="B66" i="28"/>
  <c r="B65" i="28"/>
  <c r="AE65" i="28" s="1"/>
  <c r="B64" i="28"/>
  <c r="B63" i="28"/>
  <c r="B62" i="28"/>
  <c r="B61" i="28"/>
  <c r="B60" i="28"/>
  <c r="B59" i="28"/>
  <c r="B58" i="28"/>
  <c r="B57" i="28"/>
  <c r="B56" i="28"/>
  <c r="B55" i="28"/>
  <c r="B54" i="28"/>
  <c r="B53" i="28"/>
  <c r="B52" i="28"/>
  <c r="B51" i="28"/>
  <c r="AE51" i="28" s="1"/>
  <c r="B50" i="28"/>
  <c r="AE50" i="28" s="1"/>
  <c r="B49" i="28"/>
  <c r="B48" i="28"/>
  <c r="B47" i="28"/>
  <c r="B46" i="28"/>
  <c r="B45" i="28"/>
  <c r="B44" i="28"/>
  <c r="B43" i="28"/>
  <c r="B42" i="28"/>
  <c r="B41" i="28"/>
  <c r="B40" i="28"/>
  <c r="B39" i="28"/>
  <c r="B38" i="28"/>
  <c r="B37" i="28"/>
  <c r="B36" i="28"/>
  <c r="B35" i="28"/>
  <c r="B34" i="28"/>
  <c r="B33" i="28"/>
  <c r="B32" i="28"/>
  <c r="B31" i="28"/>
  <c r="B30" i="28"/>
  <c r="AE30" i="28" s="1"/>
  <c r="B29" i="28"/>
  <c r="B28" i="28"/>
  <c r="B27" i="28"/>
  <c r="B26" i="28"/>
  <c r="B25" i="28"/>
  <c r="B24" i="28"/>
  <c r="B23" i="28"/>
  <c r="B22" i="28"/>
  <c r="B21" i="28"/>
  <c r="B20" i="28"/>
  <c r="B19" i="28"/>
  <c r="B18" i="28"/>
  <c r="B17" i="28"/>
  <c r="B16" i="28"/>
  <c r="B15" i="28"/>
  <c r="B14" i="28"/>
  <c r="B13" i="28"/>
  <c r="B12" i="28"/>
  <c r="B11" i="28"/>
  <c r="B10" i="28"/>
  <c r="B9" i="28"/>
  <c r="B8" i="28"/>
  <c r="B7" i="28"/>
  <c r="B6" i="28"/>
  <c r="C4" i="28"/>
  <c r="D2" i="28"/>
  <c r="AY4" i="29" l="1"/>
  <c r="AY1" i="29"/>
  <c r="CD25" i="29"/>
  <c r="CD33" i="29"/>
  <c r="T12" i="29"/>
  <c r="T14" i="29" s="1"/>
  <c r="AB19" i="29"/>
  <c r="AJ12" i="29"/>
  <c r="CA19" i="29"/>
  <c r="CA33" i="29"/>
  <c r="CE24" i="29"/>
  <c r="CE33" i="29"/>
  <c r="AC8" i="29"/>
  <c r="BB31" i="29"/>
  <c r="BB33" i="29"/>
  <c r="BJ25" i="29"/>
  <c r="BJ33" i="29"/>
  <c r="BR13" i="29"/>
  <c r="BR33" i="29"/>
  <c r="BZ13" i="29"/>
  <c r="BZ33" i="29"/>
  <c r="CH13" i="29"/>
  <c r="CH33" i="29"/>
  <c r="BC31" i="29"/>
  <c r="BC33" i="29"/>
  <c r="AN28" i="29"/>
  <c r="BD24" i="29"/>
  <c r="BD33" i="29"/>
  <c r="BL12" i="29"/>
  <c r="BL33" i="29"/>
  <c r="BT13" i="29"/>
  <c r="BT33" i="29"/>
  <c r="CB25" i="29"/>
  <c r="CB33" i="29"/>
  <c r="CJ23" i="29"/>
  <c r="CJ33" i="29"/>
  <c r="CI12" i="29"/>
  <c r="CI33" i="29"/>
  <c r="BM19" i="29"/>
  <c r="BM33" i="29"/>
  <c r="CC18" i="29"/>
  <c r="CC33" i="29"/>
  <c r="BS18" i="29"/>
  <c r="BS33" i="29"/>
  <c r="AP12" i="29"/>
  <c r="BF28" i="29"/>
  <c r="BF33" i="29"/>
  <c r="BV24" i="29"/>
  <c r="BV33" i="29"/>
  <c r="CL13" i="29"/>
  <c r="CL33" i="29"/>
  <c r="AQ23" i="29"/>
  <c r="AQ31" i="29" s="1"/>
  <c r="BG31" i="29"/>
  <c r="BG33" i="29"/>
  <c r="BO8" i="29"/>
  <c r="BO9" i="29" s="1"/>
  <c r="BO33" i="29"/>
  <c r="CM12" i="29"/>
  <c r="CM14" i="29" s="1"/>
  <c r="CM33" i="29"/>
  <c r="BK8" i="29"/>
  <c r="BK9" i="29" s="1"/>
  <c r="BK33" i="29"/>
  <c r="AY28" i="29"/>
  <c r="AX1" i="29"/>
  <c r="AW1" i="29"/>
  <c r="AW19" i="29" s="1"/>
  <c r="AV1" i="29"/>
  <c r="AU1" i="29"/>
  <c r="AT1" i="29"/>
  <c r="AT19" i="29" s="1"/>
  <c r="AS1" i="29"/>
  <c r="AR1" i="29"/>
  <c r="AO1" i="29"/>
  <c r="AN24" i="29"/>
  <c r="AM1" i="29"/>
  <c r="AL1" i="29"/>
  <c r="L23" i="29"/>
  <c r="L13" i="29"/>
  <c r="L8" i="29"/>
  <c r="L9" i="29" s="1"/>
  <c r="AC12" i="29"/>
  <c r="L12" i="29"/>
  <c r="L14" i="29" s="1"/>
  <c r="AB24" i="29"/>
  <c r="AB25" i="29" s="1"/>
  <c r="AJ24" i="29"/>
  <c r="AJ25" i="29" s="1"/>
  <c r="BR8" i="29"/>
  <c r="BR9" i="29" s="1"/>
  <c r="L19" i="29"/>
  <c r="AB13" i="29"/>
  <c r="AQ12" i="29"/>
  <c r="BR18" i="29"/>
  <c r="BK12" i="29"/>
  <c r="BK14" i="29" s="1"/>
  <c r="AN12" i="29"/>
  <c r="L28" i="29"/>
  <c r="AC28" i="29"/>
  <c r="T19" i="29"/>
  <c r="BR25" i="29"/>
  <c r="AN23" i="29"/>
  <c r="AN31" i="29" s="1"/>
  <c r="T8" i="29"/>
  <c r="T9" i="29" s="1"/>
  <c r="AC24" i="29"/>
  <c r="BR24" i="29"/>
  <c r="T24" i="29"/>
  <c r="BR28" i="29"/>
  <c r="CD18" i="29"/>
  <c r="CD20" i="29" s="1"/>
  <c r="AP28" i="29"/>
  <c r="BM31" i="29"/>
  <c r="BF31" i="29"/>
  <c r="CL28" i="29"/>
  <c r="BF24" i="29"/>
  <c r="AP24" i="29"/>
  <c r="AP25" i="29" s="1"/>
  <c r="AN8" i="29"/>
  <c r="AN9" i="29" s="1"/>
  <c r="BR23" i="29"/>
  <c r="CM25" i="29"/>
  <c r="CM26" i="29" s="1"/>
  <c r="AT12" i="29"/>
  <c r="AN19" i="29"/>
  <c r="BR19" i="29"/>
  <c r="AP23" i="29"/>
  <c r="AL28" i="29"/>
  <c r="AU13" i="29"/>
  <c r="AY18" i="29"/>
  <c r="AP19" i="29"/>
  <c r="AP18" i="29"/>
  <c r="BL19" i="29"/>
  <c r="BL23" i="29"/>
  <c r="CD28" i="29"/>
  <c r="CE18" i="29"/>
  <c r="CL31" i="29"/>
  <c r="AP8" i="29"/>
  <c r="AP9" i="29" s="1"/>
  <c r="AY13" i="29"/>
  <c r="AP13" i="29"/>
  <c r="AP14" i="29" s="1"/>
  <c r="BB13" i="29"/>
  <c r="BL13" i="29"/>
  <c r="BL14" i="29" s="1"/>
  <c r="AY12" i="29"/>
  <c r="BO28" i="29"/>
  <c r="BO19" i="29"/>
  <c r="BT31" i="29"/>
  <c r="CD13" i="29"/>
  <c r="CL8" i="29"/>
  <c r="CL9" i="29" s="1"/>
  <c r="BJ19" i="29"/>
  <c r="BO24" i="29"/>
  <c r="AY24" i="29"/>
  <c r="CL12" i="29"/>
  <c r="CL14" i="29" s="1"/>
  <c r="AV28" i="29"/>
  <c r="AL12" i="29"/>
  <c r="BJ13" i="29"/>
  <c r="CC24" i="29"/>
  <c r="BO31" i="29"/>
  <c r="CL18" i="29"/>
  <c r="CL23" i="29"/>
  <c r="BO18" i="29"/>
  <c r="BO20" i="29" s="1"/>
  <c r="BO12" i="29"/>
  <c r="AY8" i="29"/>
  <c r="AY9" i="29" s="1"/>
  <c r="CL24" i="29"/>
  <c r="CL19" i="29"/>
  <c r="AM12" i="29"/>
  <c r="CE12" i="29"/>
  <c r="BT18" i="29"/>
  <c r="AY19" i="29"/>
  <c r="CL25" i="29"/>
  <c r="BO23" i="29"/>
  <c r="AY23" i="29"/>
  <c r="AY29" i="29" s="1"/>
  <c r="AJ14" i="29"/>
  <c r="AQ20" i="29"/>
  <c r="AB18" i="29"/>
  <c r="AB20" i="29" s="1"/>
  <c r="T4" i="29"/>
  <c r="CE25" i="29"/>
  <c r="AE4" i="29"/>
  <c r="CJ19" i="29"/>
  <c r="CH31" i="29"/>
  <c r="CJ13" i="29"/>
  <c r="CI8" i="29"/>
  <c r="CI9" i="29" s="1"/>
  <c r="CH28" i="29"/>
  <c r="CJ18" i="29"/>
  <c r="CI13" i="29"/>
  <c r="CI14" i="29" s="1"/>
  <c r="CJ12" i="29"/>
  <c r="CJ28" i="29"/>
  <c r="CJ29" i="29" s="1"/>
  <c r="CH18" i="29"/>
  <c r="CI18" i="29"/>
  <c r="CJ31" i="29"/>
  <c r="BZ19" i="29"/>
  <c r="BZ25" i="29"/>
  <c r="CB19" i="29"/>
  <c r="BZ31" i="29"/>
  <c r="CC13" i="29"/>
  <c r="CB12" i="29"/>
  <c r="CD24" i="29"/>
  <c r="CB28" i="29"/>
  <c r="CB24" i="29"/>
  <c r="CB18" i="29"/>
  <c r="CD12" i="29"/>
  <c r="CB31" i="29"/>
  <c r="CD23" i="29"/>
  <c r="CD26" i="29" s="1"/>
  <c r="CB23" i="29"/>
  <c r="CB26" i="29" s="1"/>
  <c r="CB13" i="29"/>
  <c r="CD31" i="29"/>
  <c r="CB8" i="29"/>
  <c r="CB9" i="29" s="1"/>
  <c r="BT24" i="29"/>
  <c r="BL24" i="29"/>
  <c r="BI14" i="29"/>
  <c r="BL18" i="29"/>
  <c r="BL25" i="29"/>
  <c r="BL28" i="29"/>
  <c r="BM18" i="29"/>
  <c r="BM20" i="29" s="1"/>
  <c r="BC18" i="29"/>
  <c r="BF23" i="29"/>
  <c r="BD13" i="29"/>
  <c r="BG18" i="29"/>
  <c r="BF25" i="29"/>
  <c r="BC24" i="29"/>
  <c r="BF13" i="29"/>
  <c r="BD28" i="29"/>
  <c r="BG8" i="29"/>
  <c r="BG9" i="29" s="1"/>
  <c r="BF8" i="29"/>
  <c r="BF9" i="29" s="1"/>
  <c r="BG13" i="29"/>
  <c r="BD8" i="29"/>
  <c r="BD9" i="29" s="1"/>
  <c r="BG24" i="29"/>
  <c r="BF12" i="29"/>
  <c r="AU12" i="29"/>
  <c r="AU8" i="29"/>
  <c r="AU9" i="29" s="1"/>
  <c r="AV18" i="29"/>
  <c r="AU23" i="29"/>
  <c r="AU31" i="29" s="1"/>
  <c r="AV23" i="29"/>
  <c r="AV31" i="29" s="1"/>
  <c r="AX28" i="29"/>
  <c r="AX12" i="29"/>
  <c r="AV19" i="29"/>
  <c r="AV12" i="29"/>
  <c r="AV24" i="29"/>
  <c r="AU19" i="29"/>
  <c r="AV8" i="29"/>
  <c r="AV9" i="29" s="1"/>
  <c r="AM24" i="29"/>
  <c r="AL8" i="29"/>
  <c r="AL9" i="29" s="1"/>
  <c r="AM23" i="29"/>
  <c r="AM28" i="29"/>
  <c r="AM13" i="29"/>
  <c r="AM18" i="29"/>
  <c r="AM8" i="29"/>
  <c r="AM9" i="29" s="1"/>
  <c r="AL18" i="29"/>
  <c r="CJ26" i="29"/>
  <c r="BB8" i="29"/>
  <c r="BB9" i="29" s="1"/>
  <c r="BV8" i="29"/>
  <c r="BV9" i="29" s="1"/>
  <c r="BS31" i="29"/>
  <c r="BJ8" i="29"/>
  <c r="BJ9" i="29" s="1"/>
  <c r="BM8" i="29"/>
  <c r="BM9" i="29" s="1"/>
  <c r="BJ12" i="29"/>
  <c r="BM25" i="29"/>
  <c r="BV12" i="29"/>
  <c r="BC8" i="29"/>
  <c r="BC9" i="29" s="1"/>
  <c r="BD23" i="29"/>
  <c r="BT23" i="29"/>
  <c r="CE19" i="29"/>
  <c r="BG19" i="29"/>
  <c r="BB19" i="29"/>
  <c r="AN13" i="29"/>
  <c r="BJ18" i="29"/>
  <c r="BJ20" i="29" s="1"/>
  <c r="BY20" i="29"/>
  <c r="CE8" i="29"/>
  <c r="CE9" i="29" s="1"/>
  <c r="BB24" i="29"/>
  <c r="BR12" i="29"/>
  <c r="BR14" i="29" s="1"/>
  <c r="CH24" i="29"/>
  <c r="BM28" i="29"/>
  <c r="BV25" i="29"/>
  <c r="BT28" i="29"/>
  <c r="BS8" i="29"/>
  <c r="BS9" i="29" s="1"/>
  <c r="AU24" i="29"/>
  <c r="BK28" i="29"/>
  <c r="BK29" i="29" s="1"/>
  <c r="BK31" i="29"/>
  <c r="BS23" i="29"/>
  <c r="CI23" i="29"/>
  <c r="AN18" i="29"/>
  <c r="BD25" i="29"/>
  <c r="CJ24" i="29"/>
  <c r="CE23" i="29"/>
  <c r="AQ24" i="29"/>
  <c r="BG25" i="29"/>
  <c r="BF18" i="29"/>
  <c r="BF19" i="29"/>
  <c r="CH23" i="29"/>
  <c r="CH29" i="29" s="1"/>
  <c r="BJ24" i="29"/>
  <c r="BV31" i="29"/>
  <c r="BS19" i="29"/>
  <c r="BS20" i="29" s="1"/>
  <c r="BM23" i="29"/>
  <c r="BJ23" i="29"/>
  <c r="BJ26" i="29" s="1"/>
  <c r="BB25" i="29"/>
  <c r="BV13" i="29"/>
  <c r="BC25" i="29"/>
  <c r="BS25" i="29"/>
  <c r="BT8" i="29"/>
  <c r="BT9" i="29" s="1"/>
  <c r="BD31" i="29"/>
  <c r="BT19" i="29"/>
  <c r="CE28" i="29"/>
  <c r="CE31" i="29"/>
  <c r="BG12" i="29"/>
  <c r="BC12" i="29"/>
  <c r="BC14" i="29" s="1"/>
  <c r="BD12" i="29"/>
  <c r="BJ28" i="29"/>
  <c r="CH12" i="29"/>
  <c r="CH14" i="29" s="1"/>
  <c r="BB28" i="29"/>
  <c r="BR31" i="29"/>
  <c r="BM13" i="29"/>
  <c r="BV18" i="29"/>
  <c r="BV20" i="29" s="1"/>
  <c r="BC28" i="29"/>
  <c r="BK18" i="29"/>
  <c r="BK20" i="29" s="1"/>
  <c r="BS13" i="29"/>
  <c r="BS14" i="29" s="1"/>
  <c r="CH19" i="29"/>
  <c r="CJ8" i="29"/>
  <c r="CJ9" i="29" s="1"/>
  <c r="BT25" i="29"/>
  <c r="CE13" i="29"/>
  <c r="AQ13" i="29"/>
  <c r="BG23" i="29"/>
  <c r="BG28" i="29"/>
  <c r="BC19" i="29"/>
  <c r="BB23" i="29"/>
  <c r="BB29" i="29" s="1"/>
  <c r="BS28" i="29"/>
  <c r="BT12" i="29"/>
  <c r="BT14" i="29" s="1"/>
  <c r="BJ31" i="29"/>
  <c r="BV23" i="29"/>
  <c r="BY14" i="29"/>
  <c r="BM24" i="29"/>
  <c r="BV28" i="29"/>
  <c r="BC23" i="29"/>
  <c r="BM12" i="29"/>
  <c r="AK1" i="29"/>
  <c r="AL19" i="29"/>
  <c r="AL13" i="29"/>
  <c r="R4" i="29"/>
  <c r="CA13" i="29"/>
  <c r="CC19" i="29"/>
  <c r="CC20" i="29" s="1"/>
  <c r="CA31" i="29"/>
  <c r="CA18" i="29"/>
  <c r="CA20" i="29" s="1"/>
  <c r="K14" i="29"/>
  <c r="P4" i="29"/>
  <c r="BD18" i="29"/>
  <c r="BD19" i="29"/>
  <c r="O4" i="29"/>
  <c r="AH4" i="29"/>
  <c r="BZ8" i="29"/>
  <c r="BZ9" i="29" s="1"/>
  <c r="CC23" i="29"/>
  <c r="CA23" i="29"/>
  <c r="AT24" i="29"/>
  <c r="AT8" i="29"/>
  <c r="AT9" i="29" s="1"/>
  <c r="M24" i="29"/>
  <c r="M28" i="29"/>
  <c r="M23" i="29"/>
  <c r="M19" i="29"/>
  <c r="M20" i="29" s="1"/>
  <c r="M12" i="29"/>
  <c r="M14" i="29" s="1"/>
  <c r="F4" i="29"/>
  <c r="BL8" i="29"/>
  <c r="BL9" i="29" s="1"/>
  <c r="BL31" i="29"/>
  <c r="CI28" i="29"/>
  <c r="CI25" i="29"/>
  <c r="CI19" i="29"/>
  <c r="AU28" i="29"/>
  <c r="AU25" i="29"/>
  <c r="CA28" i="29"/>
  <c r="BZ18" i="29"/>
  <c r="BZ12" i="29"/>
  <c r="BZ14" i="29" s="1"/>
  <c r="CC31" i="29"/>
  <c r="AT23" i="29"/>
  <c r="AT31" i="29" s="1"/>
  <c r="CA24" i="29"/>
  <c r="CC12" i="29"/>
  <c r="AB4" i="29"/>
  <c r="W4" i="29"/>
  <c r="U4" i="29"/>
  <c r="N4" i="29"/>
  <c r="BB12" i="29"/>
  <c r="BB18" i="29"/>
  <c r="I4" i="29"/>
  <c r="BZ23" i="29"/>
  <c r="CC28" i="29"/>
  <c r="CA25" i="29"/>
  <c r="CA8" i="29"/>
  <c r="CA9" i="29" s="1"/>
  <c r="U12" i="29"/>
  <c r="U25" i="29" s="1"/>
  <c r="U26" i="29" s="1"/>
  <c r="U13" i="29"/>
  <c r="V4" i="29"/>
  <c r="CC8" i="29"/>
  <c r="CC9" i="29" s="1"/>
  <c r="AT13" i="29"/>
  <c r="BZ24" i="29"/>
  <c r="CA12" i="29"/>
  <c r="CC25" i="29"/>
  <c r="AJ4" i="29"/>
  <c r="AC4" i="29"/>
  <c r="AD4" i="29"/>
  <c r="E4" i="29"/>
  <c r="AT28" i="29"/>
  <c r="BZ28" i="29"/>
  <c r="AT18" i="29"/>
  <c r="AC23" i="29"/>
  <c r="AC31" i="29" s="1"/>
  <c r="AC13" i="29"/>
  <c r="AC14" i="29" s="1"/>
  <c r="G4" i="29"/>
  <c r="Y4" i="29"/>
  <c r="J4" i="29"/>
  <c r="BO25" i="29"/>
  <c r="BO13" i="29"/>
  <c r="BO14" i="29" s="1"/>
  <c r="L31" i="29"/>
  <c r="AI29" i="29"/>
  <c r="CM20" i="29"/>
  <c r="AC9" i="29"/>
  <c r="T25" i="29"/>
  <c r="T31" i="29"/>
  <c r="AB31" i="29"/>
  <c r="T20" i="29"/>
  <c r="AQ29" i="29"/>
  <c r="U9" i="29"/>
  <c r="L20" i="29"/>
  <c r="S25" i="29"/>
  <c r="S26" i="29" s="1"/>
  <c r="AB14" i="29"/>
  <c r="M9" i="29"/>
  <c r="BY26" i="29"/>
  <c r="BI26" i="29"/>
  <c r="AI14" i="29"/>
  <c r="AC20" i="29"/>
  <c r="AA14" i="29"/>
  <c r="AA25" i="29"/>
  <c r="AA26" i="29" s="1"/>
  <c r="S29" i="29"/>
  <c r="U20" i="29"/>
  <c r="K20" i="29"/>
  <c r="BI20" i="29"/>
  <c r="AA29" i="29"/>
  <c r="U29" i="29"/>
  <c r="T29" i="29"/>
  <c r="AB29" i="29"/>
  <c r="AJ20" i="29"/>
  <c r="K25" i="29"/>
  <c r="K26" i="29" s="1"/>
  <c r="P28" i="29"/>
  <c r="P23" i="29"/>
  <c r="P31" i="29" s="1"/>
  <c r="P19" i="29"/>
  <c r="P12" i="29"/>
  <c r="P13" i="29"/>
  <c r="P24" i="29"/>
  <c r="P18" i="29"/>
  <c r="P8" i="29"/>
  <c r="P9" i="29" s="1"/>
  <c r="AH23" i="29"/>
  <c r="AH31" i="29" s="1"/>
  <c r="AH19" i="29"/>
  <c r="AH12" i="29"/>
  <c r="AH8" i="29"/>
  <c r="AH9" i="29" s="1"/>
  <c r="AH24" i="29"/>
  <c r="AH28" i="29"/>
  <c r="AH18" i="29"/>
  <c r="AH13" i="29"/>
  <c r="J19" i="29"/>
  <c r="J24" i="29"/>
  <c r="J12" i="29"/>
  <c r="J8" i="29"/>
  <c r="J9" i="29" s="1"/>
  <c r="J23" i="29"/>
  <c r="J31" i="29" s="1"/>
  <c r="J18" i="29"/>
  <c r="J13" i="29"/>
  <c r="J28" i="29"/>
  <c r="I24" i="29"/>
  <c r="I23" i="29"/>
  <c r="I31" i="29" s="1"/>
  <c r="I19" i="29"/>
  <c r="I18" i="29"/>
  <c r="I8" i="29"/>
  <c r="I13" i="29"/>
  <c r="I12" i="29"/>
  <c r="I28" i="29"/>
  <c r="Y23" i="29"/>
  <c r="Y31" i="29" s="1"/>
  <c r="Y24" i="29"/>
  <c r="Y12" i="29"/>
  <c r="Y28" i="29"/>
  <c r="Y19" i="29"/>
  <c r="Y18" i="29"/>
  <c r="Y13" i="29"/>
  <c r="Y8" i="29"/>
  <c r="CG24" i="29"/>
  <c r="CG18" i="29"/>
  <c r="CG25" i="29"/>
  <c r="CG8" i="29"/>
  <c r="CG9" i="29" s="1"/>
  <c r="CG19" i="29"/>
  <c r="CG12" i="29"/>
  <c r="CG13" i="29"/>
  <c r="CG23" i="29"/>
  <c r="CG31" i="29"/>
  <c r="CG28" i="29"/>
  <c r="Z19" i="29"/>
  <c r="Z23" i="29"/>
  <c r="Z12" i="29"/>
  <c r="Z8" i="29"/>
  <c r="Z13" i="29"/>
  <c r="Z24" i="29"/>
  <c r="Z18" i="29"/>
  <c r="Z28" i="29"/>
  <c r="BW25" i="29"/>
  <c r="BW28" i="29"/>
  <c r="BW31" i="29"/>
  <c r="BW18" i="29"/>
  <c r="BW23" i="29"/>
  <c r="BW12" i="29"/>
  <c r="BW24" i="29"/>
  <c r="BW13" i="29"/>
  <c r="BW8" i="29"/>
  <c r="BW9" i="29" s="1"/>
  <c r="BW19" i="29"/>
  <c r="G28" i="29"/>
  <c r="G23" i="29"/>
  <c r="G31" i="29" s="1"/>
  <c r="G8" i="29"/>
  <c r="G9" i="29" s="1"/>
  <c r="BH31" i="29"/>
  <c r="BH28" i="29"/>
  <c r="BH25" i="29"/>
  <c r="BH24" i="29"/>
  <c r="BH19" i="29"/>
  <c r="BH18" i="29"/>
  <c r="BH12" i="29"/>
  <c r="BH8" i="29"/>
  <c r="BH13" i="29"/>
  <c r="BH23" i="29"/>
  <c r="BP31" i="29"/>
  <c r="BP28" i="29"/>
  <c r="BP25" i="29"/>
  <c r="BP24" i="29"/>
  <c r="BP19" i="29"/>
  <c r="BP8" i="29"/>
  <c r="BP9" i="29" s="1"/>
  <c r="BP23" i="29"/>
  <c r="BP13" i="29"/>
  <c r="BP18" i="29"/>
  <c r="BP12" i="29"/>
  <c r="S14" i="29"/>
  <c r="H18" i="29"/>
  <c r="H23" i="29"/>
  <c r="H28" i="29"/>
  <c r="H24" i="29"/>
  <c r="H12" i="29"/>
  <c r="H8" i="29"/>
  <c r="H9" i="29" s="1"/>
  <c r="BU31" i="29"/>
  <c r="BU25" i="29"/>
  <c r="BU23" i="29"/>
  <c r="BU18" i="29"/>
  <c r="BU13" i="29"/>
  <c r="BU19" i="29"/>
  <c r="BU8" i="29"/>
  <c r="BU9" i="29" s="1"/>
  <c r="BU24" i="29"/>
  <c r="BU12" i="29"/>
  <c r="BU28" i="29"/>
  <c r="E28" i="29"/>
  <c r="E8" i="29"/>
  <c r="E23" i="29"/>
  <c r="O24" i="29"/>
  <c r="O23" i="29"/>
  <c r="O31" i="29" s="1"/>
  <c r="O18" i="29"/>
  <c r="O13" i="29"/>
  <c r="O28" i="29"/>
  <c r="O12" i="29"/>
  <c r="O8" i="29"/>
  <c r="O9" i="29" s="1"/>
  <c r="O19" i="29"/>
  <c r="U31" i="29"/>
  <c r="S20" i="29"/>
  <c r="AJ29" i="29"/>
  <c r="BX31" i="29"/>
  <c r="BX28" i="29"/>
  <c r="BX25" i="29"/>
  <c r="BX24" i="29"/>
  <c r="BX19" i="29"/>
  <c r="BX8" i="29"/>
  <c r="BX9" i="29" s="1"/>
  <c r="BX18" i="29"/>
  <c r="BX13" i="29"/>
  <c r="BX23" i="29"/>
  <c r="BX12" i="29"/>
  <c r="CF31" i="29"/>
  <c r="CF28" i="29"/>
  <c r="CF25" i="29"/>
  <c r="CF19" i="29"/>
  <c r="CF23" i="29"/>
  <c r="CF18" i="29"/>
  <c r="CF24" i="29"/>
  <c r="CF13" i="29"/>
  <c r="CF12" i="29"/>
  <c r="CF8" i="29"/>
  <c r="CF9" i="29" s="1"/>
  <c r="AJ31" i="29"/>
  <c r="X24" i="29"/>
  <c r="X12" i="29"/>
  <c r="X23" i="29"/>
  <c r="X28" i="29"/>
  <c r="X13" i="29"/>
  <c r="X8" i="29"/>
  <c r="X19" i="29"/>
  <c r="X18" i="29"/>
  <c r="N28" i="29"/>
  <c r="N12" i="29"/>
  <c r="N8" i="29"/>
  <c r="N9" i="29" s="1"/>
  <c r="N24" i="29"/>
  <c r="N23" i="29"/>
  <c r="N31" i="29" s="1"/>
  <c r="N18" i="29"/>
  <c r="N19" i="29"/>
  <c r="N13" i="29"/>
  <c r="AF24" i="29"/>
  <c r="AF28" i="29"/>
  <c r="AF12" i="29"/>
  <c r="AF18" i="29"/>
  <c r="AF8" i="29"/>
  <c r="AF9" i="29" s="1"/>
  <c r="AF13" i="29"/>
  <c r="AF19" i="29"/>
  <c r="AF23" i="29"/>
  <c r="AD28" i="29"/>
  <c r="AD24" i="29"/>
  <c r="AD8" i="29"/>
  <c r="AD9" i="29" s="1"/>
  <c r="AD19" i="29"/>
  <c r="AD18" i="29"/>
  <c r="AD23" i="29"/>
  <c r="AD31" i="29" s="1"/>
  <c r="AD12" i="29"/>
  <c r="AD13" i="29"/>
  <c r="AO28" i="29"/>
  <c r="AO24" i="29"/>
  <c r="AO12" i="29"/>
  <c r="AO18" i="29"/>
  <c r="AO19" i="29"/>
  <c r="AO8" i="29"/>
  <c r="AO9" i="29" s="1"/>
  <c r="AO23" i="29"/>
  <c r="AO31" i="29" s="1"/>
  <c r="AO13" i="29"/>
  <c r="AI20" i="29"/>
  <c r="AI25" i="29"/>
  <c r="AI26" i="29" s="1"/>
  <c r="W24" i="29"/>
  <c r="W23" i="29"/>
  <c r="W31" i="29" s="1"/>
  <c r="W18" i="29"/>
  <c r="W13" i="29"/>
  <c r="W12" i="29"/>
  <c r="W28" i="29"/>
  <c r="W8" i="29"/>
  <c r="W9" i="29" s="1"/>
  <c r="W19" i="29"/>
  <c r="AE24" i="29"/>
  <c r="AE23" i="29"/>
  <c r="AE28" i="29"/>
  <c r="AE18" i="29"/>
  <c r="AE13" i="29"/>
  <c r="AE8" i="29"/>
  <c r="AE9" i="29" s="1"/>
  <c r="AE19" i="29"/>
  <c r="AE12" i="29"/>
  <c r="BN19" i="29"/>
  <c r="BN28" i="29"/>
  <c r="BN12" i="29"/>
  <c r="BN8" i="29"/>
  <c r="BN9" i="29" s="1"/>
  <c r="BN23" i="29"/>
  <c r="BN31" i="29"/>
  <c r="BN24" i="29"/>
  <c r="BN13" i="29"/>
  <c r="BN25" i="29"/>
  <c r="BN18" i="29"/>
  <c r="CN31" i="29"/>
  <c r="CN28" i="29"/>
  <c r="CN25" i="29"/>
  <c r="CN19" i="29"/>
  <c r="CN18" i="29"/>
  <c r="CN13" i="29"/>
  <c r="CN24" i="29"/>
  <c r="CN23" i="29"/>
  <c r="CN8" i="29"/>
  <c r="CN9" i="29" s="1"/>
  <c r="CN12" i="29"/>
  <c r="CM29" i="29"/>
  <c r="BK26" i="29"/>
  <c r="R19" i="29"/>
  <c r="R28" i="29"/>
  <c r="R23" i="29"/>
  <c r="R31" i="29" s="1"/>
  <c r="R12" i="29"/>
  <c r="R8" i="29"/>
  <c r="R9" i="29" s="1"/>
  <c r="R24" i="29"/>
  <c r="R18" i="29"/>
  <c r="R13" i="29"/>
  <c r="AZ31" i="29"/>
  <c r="AZ28" i="29"/>
  <c r="AZ25" i="29"/>
  <c r="AZ23" i="29"/>
  <c r="AZ19" i="29"/>
  <c r="AZ24" i="29"/>
  <c r="AZ12" i="29"/>
  <c r="AZ18" i="29"/>
  <c r="AZ13" i="29"/>
  <c r="AZ8" i="29"/>
  <c r="F28" i="29"/>
  <c r="F23" i="29"/>
  <c r="F8" i="29"/>
  <c r="F9" i="29" s="1"/>
  <c r="Q28" i="29"/>
  <c r="Q23" i="29"/>
  <c r="Q31" i="29" s="1"/>
  <c r="Q13" i="29"/>
  <c r="Q19" i="29"/>
  <c r="Q8" i="29"/>
  <c r="Q12" i="29"/>
  <c r="Q24" i="29"/>
  <c r="Q18" i="29"/>
  <c r="V28" i="29"/>
  <c r="V24" i="29"/>
  <c r="V23" i="29"/>
  <c r="V8" i="29"/>
  <c r="V9" i="29" s="1"/>
  <c r="V13" i="29"/>
  <c r="V18" i="29"/>
  <c r="V12" i="29"/>
  <c r="V19" i="29"/>
  <c r="BA28" i="29"/>
  <c r="BA25" i="29"/>
  <c r="BA18" i="29"/>
  <c r="BA23" i="29"/>
  <c r="BA13" i="29"/>
  <c r="BA24" i="29"/>
  <c r="BA19" i="29"/>
  <c r="BA12" i="29"/>
  <c r="BA31" i="29"/>
  <c r="BA8" i="29"/>
  <c r="BA9" i="29" s="1"/>
  <c r="BQ18" i="29"/>
  <c r="BQ31" i="29"/>
  <c r="BQ24" i="29"/>
  <c r="BQ12" i="29"/>
  <c r="BQ8" i="29"/>
  <c r="BQ9" i="29" s="1"/>
  <c r="BQ23" i="29"/>
  <c r="BQ28" i="29"/>
  <c r="BQ13" i="29"/>
  <c r="BQ25" i="29"/>
  <c r="BQ19" i="29"/>
  <c r="BI29" i="29"/>
  <c r="AG24" i="29"/>
  <c r="AG12" i="29"/>
  <c r="AG23" i="29"/>
  <c r="AG31" i="29" s="1"/>
  <c r="AG13" i="29"/>
  <c r="AG28" i="29"/>
  <c r="AG18" i="29"/>
  <c r="AG19" i="29"/>
  <c r="AG8" i="29"/>
  <c r="BY29" i="29"/>
  <c r="S31" i="29"/>
  <c r="BE31" i="29"/>
  <c r="BE28" i="29"/>
  <c r="BE8" i="29"/>
  <c r="BE9" i="29" s="1"/>
  <c r="BE25" i="29"/>
  <c r="BE23" i="29"/>
  <c r="BE24" i="29"/>
  <c r="BE13" i="29"/>
  <c r="BE12" i="29"/>
  <c r="BE19" i="29"/>
  <c r="BE18" i="29"/>
  <c r="CK28" i="29"/>
  <c r="CK23" i="29"/>
  <c r="CK25" i="29"/>
  <c r="CK31" i="29"/>
  <c r="CK12" i="29"/>
  <c r="CK24" i="29"/>
  <c r="CK18" i="29"/>
  <c r="CK13" i="29"/>
  <c r="CK8" i="29"/>
  <c r="CK9" i="29" s="1"/>
  <c r="CK19" i="29"/>
  <c r="AR28" i="29"/>
  <c r="AR23" i="29"/>
  <c r="AR31" i="29" s="1"/>
  <c r="AR19" i="29"/>
  <c r="AR13" i="29"/>
  <c r="AR12" i="29"/>
  <c r="AR18" i="29"/>
  <c r="AR24" i="29"/>
  <c r="AR25" i="29" s="1"/>
  <c r="AR8" i="29"/>
  <c r="AR9" i="29" s="1"/>
  <c r="K29" i="29"/>
  <c r="D3" i="6"/>
  <c r="D1" i="6"/>
  <c r="AK13" i="29" l="1"/>
  <c r="CJ14" i="29"/>
  <c r="CL20" i="29"/>
  <c r="BR20" i="29"/>
  <c r="AL23" i="29"/>
  <c r="AY25" i="29"/>
  <c r="AY31" i="29"/>
  <c r="AX18" i="29"/>
  <c r="AX24" i="29"/>
  <c r="AX25" i="29" s="1"/>
  <c r="AX8" i="29"/>
  <c r="AX9" i="29" s="1"/>
  <c r="AX13" i="29"/>
  <c r="AX14" i="29" s="1"/>
  <c r="AX19" i="29"/>
  <c r="AX20" i="29" s="1"/>
  <c r="AX23" i="29"/>
  <c r="AX31" i="29" s="1"/>
  <c r="AW23" i="29"/>
  <c r="AW31" i="29" s="1"/>
  <c r="AW8" i="29"/>
  <c r="AW9" i="29" s="1"/>
  <c r="AW28" i="29"/>
  <c r="AW12" i="29"/>
  <c r="AW13" i="29"/>
  <c r="AW24" i="29"/>
  <c r="AW18" i="29"/>
  <c r="AW20" i="29" s="1"/>
  <c r="AW34" i="29"/>
  <c r="AV25" i="29"/>
  <c r="AV26" i="29" s="1"/>
  <c r="AV13" i="29"/>
  <c r="AV14" i="29" s="1"/>
  <c r="BL29" i="29"/>
  <c r="AN25" i="29"/>
  <c r="AT25" i="29"/>
  <c r="BG26" i="29"/>
  <c r="AQ25" i="29"/>
  <c r="AQ26" i="29" s="1"/>
  <c r="AU18" i="29"/>
  <c r="AU20" i="29" s="1"/>
  <c r="AT20" i="29"/>
  <c r="AU14" i="29"/>
  <c r="AS12" i="29"/>
  <c r="AS23" i="29"/>
  <c r="AS31" i="29" s="1"/>
  <c r="AS24" i="29"/>
  <c r="AS13" i="29"/>
  <c r="AS14" i="29" s="1"/>
  <c r="AS19" i="29"/>
  <c r="AS8" i="29"/>
  <c r="AS9" i="29" s="1"/>
  <c r="AS18" i="29"/>
  <c r="AS28" i="29"/>
  <c r="AP29" i="29"/>
  <c r="AP31" i="29"/>
  <c r="AP36" i="29" s="1"/>
  <c r="AO25" i="29"/>
  <c r="AC25" i="29"/>
  <c r="AC26" i="29" s="1"/>
  <c r="L29" i="29"/>
  <c r="CB20" i="29"/>
  <c r="AQ14" i="29"/>
  <c r="AB34" i="29"/>
  <c r="BR26" i="29"/>
  <c r="AN26" i="29"/>
  <c r="AN29" i="29"/>
  <c r="AN20" i="29"/>
  <c r="AM25" i="29"/>
  <c r="AM26" i="29" s="1"/>
  <c r="AM31" i="29"/>
  <c r="AM19" i="29"/>
  <c r="AM20" i="29" s="1"/>
  <c r="AN14" i="29"/>
  <c r="AL24" i="29"/>
  <c r="AL25" i="29" s="1"/>
  <c r="AL26" i="29" s="1"/>
  <c r="AL31" i="29"/>
  <c r="CD14" i="29"/>
  <c r="AY26" i="29"/>
  <c r="AP20" i="29"/>
  <c r="L25" i="29"/>
  <c r="L26" i="29" s="1"/>
  <c r="AM29" i="29"/>
  <c r="AV29" i="29"/>
  <c r="CJ20" i="29"/>
  <c r="BV14" i="29"/>
  <c r="BL26" i="29"/>
  <c r="AY20" i="29"/>
  <c r="BB14" i="29"/>
  <c r="BC20" i="29"/>
  <c r="CH20" i="29"/>
  <c r="BD26" i="29"/>
  <c r="BL20" i="29"/>
  <c r="CB14" i="29"/>
  <c r="CB29" i="29"/>
  <c r="CL29" i="29"/>
  <c r="AP26" i="29"/>
  <c r="BR29" i="29"/>
  <c r="AT14" i="29"/>
  <c r="BD14" i="29"/>
  <c r="AM14" i="29"/>
  <c r="CA14" i="29"/>
  <c r="BO29" i="29"/>
  <c r="AY14" i="29"/>
  <c r="CD29" i="29"/>
  <c r="CE20" i="29"/>
  <c r="BJ14" i="29"/>
  <c r="BZ20" i="29"/>
  <c r="AL29" i="29"/>
  <c r="BV26" i="29"/>
  <c r="CE14" i="29"/>
  <c r="BD29" i="29"/>
  <c r="BF26" i="29"/>
  <c r="CL26" i="29"/>
  <c r="BO26" i="29"/>
  <c r="BF29" i="29"/>
  <c r="CC29" i="29"/>
  <c r="BT20" i="29"/>
  <c r="AL14" i="29"/>
  <c r="AV20" i="29"/>
  <c r="BH14" i="29"/>
  <c r="BF20" i="29"/>
  <c r="F29" i="29"/>
  <c r="I20" i="29"/>
  <c r="BS26" i="29"/>
  <c r="CH26" i="29"/>
  <c r="CB34" i="29"/>
  <c r="CE29" i="29"/>
  <c r="BF14" i="29"/>
  <c r="AL20" i="29"/>
  <c r="CI20" i="29"/>
  <c r="CE26" i="29"/>
  <c r="CE36" i="29"/>
  <c r="CB36" i="29"/>
  <c r="CC14" i="29"/>
  <c r="BS29" i="29"/>
  <c r="BT29" i="29"/>
  <c r="BQ29" i="29"/>
  <c r="BU20" i="29"/>
  <c r="BL36" i="29"/>
  <c r="BG20" i="29"/>
  <c r="BC29" i="29"/>
  <c r="BG14" i="29"/>
  <c r="AT29" i="29"/>
  <c r="AT26" i="29"/>
  <c r="AU26" i="29"/>
  <c r="AU29" i="29"/>
  <c r="BE34" i="29"/>
  <c r="AY36" i="29"/>
  <c r="BM26" i="29"/>
  <c r="BM29" i="29"/>
  <c r="BV29" i="29"/>
  <c r="BT26" i="29"/>
  <c r="CC26" i="29"/>
  <c r="BB26" i="29"/>
  <c r="BM14" i="29"/>
  <c r="CI29" i="29"/>
  <c r="BP14" i="29"/>
  <c r="BB20" i="29"/>
  <c r="BZ29" i="29"/>
  <c r="CA29" i="29"/>
  <c r="BJ29" i="29"/>
  <c r="BQ20" i="29"/>
  <c r="CC34" i="29"/>
  <c r="BG29" i="29"/>
  <c r="BJ34" i="29"/>
  <c r="CA26" i="29"/>
  <c r="BZ26" i="29"/>
  <c r="BC26" i="29"/>
  <c r="BM36" i="29"/>
  <c r="CD34" i="29"/>
  <c r="CD36" i="29"/>
  <c r="CE34" i="29"/>
  <c r="CC36" i="29"/>
  <c r="BM34" i="29"/>
  <c r="BL34" i="29"/>
  <c r="CI26" i="29"/>
  <c r="AK24" i="29"/>
  <c r="AK28" i="29"/>
  <c r="AK23" i="29"/>
  <c r="AK31" i="29" s="1"/>
  <c r="AK19" i="29"/>
  <c r="AK12" i="29"/>
  <c r="AK8" i="29"/>
  <c r="AK18" i="29"/>
  <c r="M31" i="29"/>
  <c r="M36" i="29" s="1"/>
  <c r="M29" i="29"/>
  <c r="BD20" i="29"/>
  <c r="U14" i="29"/>
  <c r="Z14" i="29"/>
  <c r="AC29" i="29"/>
  <c r="BA14" i="29"/>
  <c r="M25" i="29"/>
  <c r="M26" i="29" s="1"/>
  <c r="Y20" i="29"/>
  <c r="Q25" i="29"/>
  <c r="Q26" i="29" s="1"/>
  <c r="AJ26" i="29"/>
  <c r="AR26" i="29"/>
  <c r="BX26" i="29"/>
  <c r="CM34" i="29"/>
  <c r="V25" i="29"/>
  <c r="V26" i="29" s="1"/>
  <c r="AG25" i="29"/>
  <c r="AG26" i="29" s="1"/>
  <c r="CA36" i="29"/>
  <c r="CA34" i="29"/>
  <c r="BT36" i="29"/>
  <c r="T26" i="29"/>
  <c r="BT34" i="29"/>
  <c r="CH34" i="29"/>
  <c r="E29" i="29"/>
  <c r="CK34" i="29"/>
  <c r="AH25" i="29"/>
  <c r="AH26" i="29" s="1"/>
  <c r="H31" i="29"/>
  <c r="H36" i="29" s="1"/>
  <c r="AG9" i="29"/>
  <c r="BN34" i="29"/>
  <c r="E31" i="29"/>
  <c r="X31" i="29"/>
  <c r="I9" i="29"/>
  <c r="Y25" i="29"/>
  <c r="Y26" i="29" s="1"/>
  <c r="Y9" i="29"/>
  <c r="E9" i="29"/>
  <c r="Q9" i="29"/>
  <c r="AE25" i="29"/>
  <c r="AE26" i="29" s="1"/>
  <c r="AF31" i="29"/>
  <c r="AA36" i="29"/>
  <c r="AB26" i="29"/>
  <c r="P25" i="29"/>
  <c r="BQ34" i="29"/>
  <c r="X25" i="29"/>
  <c r="X26" i="29" s="1"/>
  <c r="F31" i="29"/>
  <c r="BV36" i="29"/>
  <c r="CL34" i="29"/>
  <c r="CF29" i="29"/>
  <c r="CH36" i="29"/>
  <c r="CG20" i="29"/>
  <c r="BV34" i="29"/>
  <c r="BU34" i="29"/>
  <c r="BR36" i="29"/>
  <c r="BP36" i="29"/>
  <c r="BS34" i="29"/>
  <c r="BP29" i="29"/>
  <c r="BO36" i="29"/>
  <c r="BK34" i="29"/>
  <c r="BE14" i="29"/>
  <c r="BD34" i="29"/>
  <c r="AZ29" i="29"/>
  <c r="AQ34" i="29"/>
  <c r="AQ36" i="29"/>
  <c r="AP34" i="29"/>
  <c r="AO34" i="29"/>
  <c r="AH20" i="29"/>
  <c r="AF20" i="29"/>
  <c r="AH36" i="29"/>
  <c r="Z20" i="29"/>
  <c r="Y14" i="29"/>
  <c r="Q20" i="29"/>
  <c r="W25" i="29"/>
  <c r="W26" i="29" s="1"/>
  <c r="X14" i="29"/>
  <c r="AR29" i="29"/>
  <c r="V14" i="29"/>
  <c r="AC36" i="29"/>
  <c r="AD36" i="29"/>
  <c r="BX20" i="29"/>
  <c r="BP34" i="29"/>
  <c r="AZ26" i="29"/>
  <c r="AE14" i="29"/>
  <c r="W29" i="29"/>
  <c r="AD20" i="29"/>
  <c r="CF14" i="29"/>
  <c r="CF36" i="29"/>
  <c r="O29" i="29"/>
  <c r="BP26" i="29"/>
  <c r="BW14" i="29"/>
  <c r="J25" i="29"/>
  <c r="J26" i="29" s="1"/>
  <c r="BQ14" i="29"/>
  <c r="AB36" i="29"/>
  <c r="BN36" i="29"/>
  <c r="AR14" i="29"/>
  <c r="BA34" i="29"/>
  <c r="BA20" i="29"/>
  <c r="BB34" i="29"/>
  <c r="BO34" i="29"/>
  <c r="L34" i="29"/>
  <c r="BW20" i="29"/>
  <c r="I14" i="29"/>
  <c r="AH14" i="29"/>
  <c r="O34" i="29"/>
  <c r="BH34" i="29"/>
  <c r="AG36" i="29"/>
  <c r="W20" i="29"/>
  <c r="N36" i="29"/>
  <c r="H25" i="29"/>
  <c r="CG29" i="29"/>
  <c r="P34" i="29"/>
  <c r="BE20" i="29"/>
  <c r="BN20" i="29"/>
  <c r="BN14" i="29"/>
  <c r="AF14" i="29"/>
  <c r="N25" i="29"/>
  <c r="N26" i="29" s="1"/>
  <c r="X20" i="29"/>
  <c r="O25" i="29"/>
  <c r="O26" i="29" s="1"/>
  <c r="CL36" i="29"/>
  <c r="Y36" i="29"/>
  <c r="V29" i="29"/>
  <c r="Q36" i="29"/>
  <c r="R34" i="29"/>
  <c r="R36" i="29"/>
  <c r="BN29" i="29"/>
  <c r="BN26" i="29"/>
  <c r="CJ34" i="29"/>
  <c r="W36" i="29"/>
  <c r="AO26" i="29"/>
  <c r="AO29" i="29"/>
  <c r="AD14" i="29"/>
  <c r="X9" i="29"/>
  <c r="AA34" i="29"/>
  <c r="AJ36" i="29"/>
  <c r="BG34" i="29"/>
  <c r="CI34" i="29"/>
  <c r="CF20" i="29"/>
  <c r="O36" i="29"/>
  <c r="H34" i="29"/>
  <c r="BH26" i="29"/>
  <c r="BH29" i="29"/>
  <c r="G29" i="29"/>
  <c r="BW34" i="29"/>
  <c r="Z29" i="29"/>
  <c r="CG14" i="29"/>
  <c r="Y34" i="29"/>
  <c r="J20" i="29"/>
  <c r="BC34" i="29"/>
  <c r="CK20" i="29"/>
  <c r="AG20" i="29"/>
  <c r="AG34" i="29"/>
  <c r="BF34" i="29"/>
  <c r="BA29" i="29"/>
  <c r="R20" i="29"/>
  <c r="BD36" i="29"/>
  <c r="CN14" i="29"/>
  <c r="CN29" i="29"/>
  <c r="AE34" i="29"/>
  <c r="AE31" i="29"/>
  <c r="AE36" i="29" s="1"/>
  <c r="AO36" i="29"/>
  <c r="AD25" i="29"/>
  <c r="AD26" i="29" s="1"/>
  <c r="AD34" i="29"/>
  <c r="N20" i="29"/>
  <c r="N34" i="29"/>
  <c r="CF26" i="29"/>
  <c r="BX14" i="29"/>
  <c r="BX29" i="29"/>
  <c r="O14" i="29"/>
  <c r="BU26" i="29"/>
  <c r="BU29" i="29"/>
  <c r="BH36" i="29"/>
  <c r="K34" i="29"/>
  <c r="Y29" i="29"/>
  <c r="I29" i="29"/>
  <c r="J29" i="29"/>
  <c r="BQ36" i="29"/>
  <c r="AD29" i="29"/>
  <c r="BX36" i="29"/>
  <c r="Z34" i="29"/>
  <c r="AR36" i="29"/>
  <c r="CK14" i="29"/>
  <c r="BQ26" i="29"/>
  <c r="CN26" i="29"/>
  <c r="BP20" i="29"/>
  <c r="BW26" i="29"/>
  <c r="Z25" i="29"/>
  <c r="Z26" i="29" s="1"/>
  <c r="I34" i="29"/>
  <c r="AH34" i="29"/>
  <c r="AR20" i="29"/>
  <c r="AR34" i="29"/>
  <c r="CK36" i="29"/>
  <c r="S36" i="29"/>
  <c r="AG29" i="29"/>
  <c r="V31" i="29"/>
  <c r="V36" i="29" s="1"/>
  <c r="Q29" i="29"/>
  <c r="AZ20" i="29"/>
  <c r="R14" i="29"/>
  <c r="BS36" i="29"/>
  <c r="W14" i="29"/>
  <c r="M34" i="29"/>
  <c r="CM36" i="29"/>
  <c r="AO20" i="29"/>
  <c r="AF34" i="29"/>
  <c r="U36" i="29"/>
  <c r="O20" i="29"/>
  <c r="BU36" i="29"/>
  <c r="H29" i="29"/>
  <c r="BH20" i="29"/>
  <c r="AI36" i="29"/>
  <c r="I36" i="29"/>
  <c r="J36" i="29"/>
  <c r="P36" i="29"/>
  <c r="AF29" i="29"/>
  <c r="N29" i="29"/>
  <c r="BZ36" i="29"/>
  <c r="BH9" i="29"/>
  <c r="BI36" i="29"/>
  <c r="AH29" i="29"/>
  <c r="Q34" i="29"/>
  <c r="CN34" i="29"/>
  <c r="AF25" i="29"/>
  <c r="X29" i="29"/>
  <c r="BJ36" i="29"/>
  <c r="BE26" i="29"/>
  <c r="BE29" i="29"/>
  <c r="AG14" i="29"/>
  <c r="V20" i="29"/>
  <c r="V34" i="29"/>
  <c r="BY36" i="29"/>
  <c r="AZ14" i="29"/>
  <c r="R29" i="29"/>
  <c r="BG36" i="29"/>
  <c r="T34" i="29"/>
  <c r="AE20" i="29"/>
  <c r="AI34" i="29"/>
  <c r="AO14" i="29"/>
  <c r="BF36" i="29"/>
  <c r="BW36" i="29"/>
  <c r="BR34" i="29"/>
  <c r="Z31" i="29"/>
  <c r="Z36" i="29" s="1"/>
  <c r="CG36" i="29"/>
  <c r="K36" i="29"/>
  <c r="P29" i="29"/>
  <c r="BE36" i="29"/>
  <c r="AZ9" i="29"/>
  <c r="BC36" i="29"/>
  <c r="CN36" i="29"/>
  <c r="W34" i="29"/>
  <c r="BK36" i="29"/>
  <c r="BZ34" i="29"/>
  <c r="BX34" i="29"/>
  <c r="BU14" i="29"/>
  <c r="L36" i="29"/>
  <c r="CG34" i="29"/>
  <c r="J14" i="29"/>
  <c r="P14" i="29"/>
  <c r="CK26" i="29"/>
  <c r="CK29" i="29"/>
  <c r="BA26" i="29"/>
  <c r="Q14" i="29"/>
  <c r="T36" i="29"/>
  <c r="R25" i="29"/>
  <c r="R26" i="29" s="1"/>
  <c r="CN20" i="29"/>
  <c r="BY34" i="29"/>
  <c r="AE29" i="29"/>
  <c r="CI36" i="29"/>
  <c r="U34" i="29"/>
  <c r="AJ34" i="29"/>
  <c r="N14" i="29"/>
  <c r="X34" i="29"/>
  <c r="CJ36" i="29"/>
  <c r="CF34" i="29"/>
  <c r="BI34" i="29"/>
  <c r="S34" i="29"/>
  <c r="BW29" i="29"/>
  <c r="BB36" i="29"/>
  <c r="Z9" i="29"/>
  <c r="AC34" i="29"/>
  <c r="CG26" i="29"/>
  <c r="I25" i="29"/>
  <c r="I26" i="29" s="1"/>
  <c r="J34" i="29"/>
  <c r="P20" i="29"/>
  <c r="F2" i="5"/>
  <c r="F2" i="6" s="1"/>
  <c r="G2" i="5"/>
  <c r="G2" i="6" s="1"/>
  <c r="H2" i="5"/>
  <c r="H2" i="6" s="1"/>
  <c r="I2" i="5"/>
  <c r="I2" i="6" s="1"/>
  <c r="J2" i="5"/>
  <c r="J2" i="6" s="1"/>
  <c r="K2" i="5"/>
  <c r="K2" i="6" s="1"/>
  <c r="L2" i="5"/>
  <c r="L2" i="6" s="1"/>
  <c r="M2" i="5"/>
  <c r="M2" i="6" s="1"/>
  <c r="N2" i="5"/>
  <c r="N2" i="6" s="1"/>
  <c r="O2" i="5"/>
  <c r="O2" i="6" s="1"/>
  <c r="P2" i="5"/>
  <c r="P2" i="6" s="1"/>
  <c r="Q2" i="5"/>
  <c r="Q2" i="6" s="1"/>
  <c r="R2" i="5"/>
  <c r="R2" i="6" s="1"/>
  <c r="S2" i="5"/>
  <c r="S2" i="6" s="1"/>
  <c r="T2" i="5"/>
  <c r="T2" i="6" s="1"/>
  <c r="U2" i="5"/>
  <c r="U2" i="6" s="1"/>
  <c r="V2" i="5"/>
  <c r="V2" i="6" s="1"/>
  <c r="W2" i="5"/>
  <c r="W2" i="6" s="1"/>
  <c r="X2" i="5"/>
  <c r="X2" i="6" s="1"/>
  <c r="Y2" i="5"/>
  <c r="Y2" i="6" s="1"/>
  <c r="Z2" i="5"/>
  <c r="Z2" i="6" s="1"/>
  <c r="AA2" i="5"/>
  <c r="AA2" i="6" s="1"/>
  <c r="AB2" i="5"/>
  <c r="AB2" i="6" s="1"/>
  <c r="AC2" i="5"/>
  <c r="AC2" i="6" s="1"/>
  <c r="AD2" i="5"/>
  <c r="AD2" i="6" s="1"/>
  <c r="AE2" i="5"/>
  <c r="AE2" i="6" s="1"/>
  <c r="AF2" i="5"/>
  <c r="AF2" i="6" s="1"/>
  <c r="AG2" i="5"/>
  <c r="AG2" i="6" s="1"/>
  <c r="AH2" i="5"/>
  <c r="AH2" i="6" s="1"/>
  <c r="AI2" i="5"/>
  <c r="AI2" i="6" s="1"/>
  <c r="AJ2" i="5"/>
  <c r="AJ2" i="6" s="1"/>
  <c r="AK2" i="5"/>
  <c r="AK2" i="6" s="1"/>
  <c r="AL2" i="5"/>
  <c r="AL2" i="6" s="1"/>
  <c r="AM2" i="5"/>
  <c r="AM2" i="6" s="1"/>
  <c r="AN2" i="5"/>
  <c r="AN2" i="6" s="1"/>
  <c r="AO2" i="5"/>
  <c r="AO2" i="6" s="1"/>
  <c r="AP2" i="5"/>
  <c r="AP2" i="6" s="1"/>
  <c r="AQ2" i="5"/>
  <c r="AQ2" i="6" s="1"/>
  <c r="AR2" i="5"/>
  <c r="AR2" i="6" s="1"/>
  <c r="AS2" i="5"/>
  <c r="AS2" i="6" s="1"/>
  <c r="AT2" i="5"/>
  <c r="AT2" i="6" s="1"/>
  <c r="AU2" i="5"/>
  <c r="AU2" i="6" s="1"/>
  <c r="AV2" i="5"/>
  <c r="AV2" i="6" s="1"/>
  <c r="AW2" i="5"/>
  <c r="AW2" i="6" s="1"/>
  <c r="AX2" i="5"/>
  <c r="AX2" i="6" s="1"/>
  <c r="AY2" i="5"/>
  <c r="AY2" i="6" s="1"/>
  <c r="AZ2" i="5"/>
  <c r="AZ2" i="6" s="1"/>
  <c r="BA2" i="5"/>
  <c r="BA2" i="6" s="1"/>
  <c r="BB2" i="5"/>
  <c r="BB2" i="6" s="1"/>
  <c r="BC2" i="5"/>
  <c r="BC2" i="6" s="1"/>
  <c r="BD2" i="5"/>
  <c r="BD2" i="6" s="1"/>
  <c r="BE2" i="5"/>
  <c r="BE2" i="6" s="1"/>
  <c r="BF2" i="5"/>
  <c r="BF2" i="6" s="1"/>
  <c r="BG2" i="5"/>
  <c r="BG2" i="6" s="1"/>
  <c r="BH2" i="5"/>
  <c r="BH2" i="6" s="1"/>
  <c r="BI2" i="5"/>
  <c r="BI2" i="6" s="1"/>
  <c r="BJ2" i="5"/>
  <c r="BJ2" i="6" s="1"/>
  <c r="BK2" i="5"/>
  <c r="BK2" i="6" s="1"/>
  <c r="BL2" i="5"/>
  <c r="BL2" i="6" s="1"/>
  <c r="BM2" i="5"/>
  <c r="BM2" i="6" s="1"/>
  <c r="BN2" i="5"/>
  <c r="BN2" i="6" s="1"/>
  <c r="BO2" i="5"/>
  <c r="BO2" i="6" s="1"/>
  <c r="BP2" i="5"/>
  <c r="BP2" i="6" s="1"/>
  <c r="BQ2" i="5"/>
  <c r="BQ2" i="6" s="1"/>
  <c r="BR2" i="5"/>
  <c r="BR2" i="6" s="1"/>
  <c r="BS2" i="5"/>
  <c r="BS2" i="6" s="1"/>
  <c r="BT2" i="5"/>
  <c r="BT2" i="6" s="1"/>
  <c r="BU2" i="5"/>
  <c r="BU2" i="6" s="1"/>
  <c r="BV2" i="5"/>
  <c r="BV2" i="6" s="1"/>
  <c r="BW2" i="5"/>
  <c r="BW2" i="6" s="1"/>
  <c r="BX2" i="5"/>
  <c r="BX2" i="6" s="1"/>
  <c r="BY2" i="5"/>
  <c r="BY2" i="6" s="1"/>
  <c r="BZ2" i="5"/>
  <c r="BZ2" i="6" s="1"/>
  <c r="CA2" i="5"/>
  <c r="CA2" i="6" s="1"/>
  <c r="CB2" i="5"/>
  <c r="CB2" i="6" s="1"/>
  <c r="CC2" i="5"/>
  <c r="CC2" i="6" s="1"/>
  <c r="CD2" i="5"/>
  <c r="CD2" i="6" s="1"/>
  <c r="CE2" i="5"/>
  <c r="CE2" i="6" s="1"/>
  <c r="CF2" i="5"/>
  <c r="CF2" i="6" s="1"/>
  <c r="CG2" i="5"/>
  <c r="CG2" i="6" s="1"/>
  <c r="CH2" i="5"/>
  <c r="CH2" i="6" s="1"/>
  <c r="CI2" i="5"/>
  <c r="CI2" i="6" s="1"/>
  <c r="CJ2" i="5"/>
  <c r="CJ2" i="6" s="1"/>
  <c r="CK2" i="5"/>
  <c r="CK2" i="6" s="1"/>
  <c r="CL2" i="5"/>
  <c r="CL2" i="6" s="1"/>
  <c r="CM2" i="5"/>
  <c r="CM2" i="6" s="1"/>
  <c r="CN2" i="5"/>
  <c r="CN2" i="6" s="1"/>
  <c r="E2" i="5"/>
  <c r="AL2" i="13"/>
  <c r="AM2" i="13"/>
  <c r="AN2" i="13"/>
  <c r="AO2" i="13"/>
  <c r="AP2" i="13"/>
  <c r="AQ2" i="13"/>
  <c r="AR2" i="13"/>
  <c r="AS2" i="13"/>
  <c r="AT2" i="13"/>
  <c r="AU2" i="13"/>
  <c r="AV2" i="13"/>
  <c r="AW2" i="13"/>
  <c r="AX2" i="13"/>
  <c r="AY2" i="13"/>
  <c r="AZ2" i="13"/>
  <c r="BA2" i="13"/>
  <c r="BB2" i="13"/>
  <c r="BC2" i="13"/>
  <c r="BD2" i="13"/>
  <c r="BE2" i="13"/>
  <c r="BF2" i="13"/>
  <c r="BG2" i="13"/>
  <c r="BH2" i="13"/>
  <c r="BI2" i="13"/>
  <c r="BJ2" i="13"/>
  <c r="BK2" i="13"/>
  <c r="BL2" i="13"/>
  <c r="BM2" i="13"/>
  <c r="BN2" i="13"/>
  <c r="BO2" i="13"/>
  <c r="BP2" i="13"/>
  <c r="BQ2" i="13"/>
  <c r="BR2" i="13"/>
  <c r="BS2" i="13"/>
  <c r="BT2" i="13"/>
  <c r="BU2" i="13"/>
  <c r="BV2" i="13"/>
  <c r="BW2" i="13"/>
  <c r="BX2" i="13"/>
  <c r="BY2" i="13"/>
  <c r="BZ2" i="13"/>
  <c r="CA2" i="13"/>
  <c r="CB2" i="13"/>
  <c r="CC2" i="13"/>
  <c r="CD2" i="13"/>
  <c r="CE2" i="13"/>
  <c r="CF2" i="13"/>
  <c r="CG2" i="13"/>
  <c r="CH2" i="13"/>
  <c r="CI2" i="13"/>
  <c r="CJ2" i="13"/>
  <c r="CK2" i="13"/>
  <c r="CL2" i="13"/>
  <c r="CM2" i="13"/>
  <c r="CN2" i="13"/>
  <c r="AL3" i="13"/>
  <c r="AM3" i="13"/>
  <c r="AN3" i="13"/>
  <c r="AO3" i="13"/>
  <c r="AP3" i="13"/>
  <c r="AQ3" i="13"/>
  <c r="AR3" i="13"/>
  <c r="AS3" i="13"/>
  <c r="AT3" i="13"/>
  <c r="AU3" i="13"/>
  <c r="AV3" i="13"/>
  <c r="AW3" i="13"/>
  <c r="AX3" i="13"/>
  <c r="AY3" i="13"/>
  <c r="AZ3" i="13"/>
  <c r="BA3" i="13"/>
  <c r="BB3" i="13"/>
  <c r="BC3" i="13"/>
  <c r="BD3" i="13"/>
  <c r="BE3" i="13"/>
  <c r="BF3" i="13"/>
  <c r="BG3" i="13"/>
  <c r="BH3" i="13"/>
  <c r="BI3" i="13"/>
  <c r="BJ3" i="13"/>
  <c r="BK3" i="13"/>
  <c r="BL3" i="13"/>
  <c r="BM3" i="13"/>
  <c r="BN3" i="13"/>
  <c r="BO3" i="13"/>
  <c r="BP3" i="13"/>
  <c r="BQ3" i="13"/>
  <c r="BR3" i="13"/>
  <c r="BS3" i="13"/>
  <c r="BT3" i="13"/>
  <c r="BU3" i="13"/>
  <c r="BV3" i="13"/>
  <c r="BW3" i="13"/>
  <c r="BX3" i="13"/>
  <c r="BY3" i="13"/>
  <c r="BZ3" i="13"/>
  <c r="CA3" i="13"/>
  <c r="CB3" i="13"/>
  <c r="CC3" i="13"/>
  <c r="CD3" i="13"/>
  <c r="CE3" i="13"/>
  <c r="CF3" i="13"/>
  <c r="CG3" i="13"/>
  <c r="CH3" i="13"/>
  <c r="CI3" i="13"/>
  <c r="CJ3" i="13"/>
  <c r="CK3" i="13"/>
  <c r="CL3" i="13"/>
  <c r="CM3" i="13"/>
  <c r="CN3"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BK5" i="13"/>
  <c r="BL5" i="13"/>
  <c r="BM5" i="13"/>
  <c r="BN5" i="13"/>
  <c r="BO5" i="13"/>
  <c r="BP5" i="13"/>
  <c r="BQ5" i="13"/>
  <c r="BR5" i="13"/>
  <c r="BS5" i="13"/>
  <c r="BT5" i="13"/>
  <c r="BU5" i="13"/>
  <c r="BV5" i="13"/>
  <c r="BW5" i="13"/>
  <c r="BX5" i="13"/>
  <c r="BY5" i="13"/>
  <c r="BZ5" i="13"/>
  <c r="CA5" i="13"/>
  <c r="CB5" i="13"/>
  <c r="CC5" i="13"/>
  <c r="CD5" i="13"/>
  <c r="CE5" i="13"/>
  <c r="CF5" i="13"/>
  <c r="CG5" i="13"/>
  <c r="CH5" i="13"/>
  <c r="CI5" i="13"/>
  <c r="CJ5" i="13"/>
  <c r="CK5" i="13"/>
  <c r="CL5" i="13"/>
  <c r="CM5" i="13"/>
  <c r="CN5" i="13"/>
  <c r="AK5" i="13"/>
  <c r="AJ5" i="13"/>
  <c r="AI5" i="13"/>
  <c r="AH5" i="13"/>
  <c r="AG5" i="13"/>
  <c r="AF5" i="13"/>
  <c r="AE5" i="13"/>
  <c r="AD5" i="13"/>
  <c r="AC5" i="13"/>
  <c r="AB5" i="13"/>
  <c r="AA5" i="13"/>
  <c r="Z5" i="13"/>
  <c r="Y5" i="13"/>
  <c r="X5" i="13"/>
  <c r="W5" i="13"/>
  <c r="V5" i="13"/>
  <c r="U5" i="13"/>
  <c r="T5" i="13"/>
  <c r="S5" i="13"/>
  <c r="R5" i="13"/>
  <c r="Q5" i="13"/>
  <c r="P5" i="13"/>
  <c r="O5" i="13"/>
  <c r="N5" i="13"/>
  <c r="M5" i="13"/>
  <c r="L5" i="13"/>
  <c r="K5" i="13"/>
  <c r="J5" i="13"/>
  <c r="I5" i="13"/>
  <c r="H5" i="13"/>
  <c r="G5" i="13"/>
  <c r="F5" i="13"/>
  <c r="E5" i="13"/>
  <c r="D5" i="13"/>
  <c r="AK3" i="13"/>
  <c r="AJ3" i="13"/>
  <c r="AI3" i="13"/>
  <c r="AH3" i="13"/>
  <c r="AG3" i="13"/>
  <c r="AF3" i="13"/>
  <c r="AE3" i="13"/>
  <c r="AD3" i="13"/>
  <c r="AC3" i="13"/>
  <c r="AB3" i="13"/>
  <c r="AA3" i="13"/>
  <c r="Z3" i="13"/>
  <c r="Y3" i="13"/>
  <c r="X3" i="13"/>
  <c r="W3" i="13"/>
  <c r="V3" i="13"/>
  <c r="U3" i="13"/>
  <c r="T3" i="13"/>
  <c r="S3" i="13"/>
  <c r="R3" i="13"/>
  <c r="Q3" i="13"/>
  <c r="P3" i="13"/>
  <c r="O3" i="13"/>
  <c r="N3" i="13"/>
  <c r="M3" i="13"/>
  <c r="L3" i="13"/>
  <c r="K3" i="13"/>
  <c r="J3" i="13"/>
  <c r="I3" i="13"/>
  <c r="H3" i="13"/>
  <c r="G3" i="13"/>
  <c r="F3" i="13"/>
  <c r="E3" i="13"/>
  <c r="D3" i="13"/>
  <c r="AK2" i="13"/>
  <c r="AJ2" i="13"/>
  <c r="AI2" i="13"/>
  <c r="AH2" i="13"/>
  <c r="AG2" i="13"/>
  <c r="AF2" i="13"/>
  <c r="AE2" i="13"/>
  <c r="AD2" i="13"/>
  <c r="AC2" i="13"/>
  <c r="AB2" i="13"/>
  <c r="AA2" i="13"/>
  <c r="Z2" i="13"/>
  <c r="Y2" i="13"/>
  <c r="X2" i="13"/>
  <c r="W2" i="13"/>
  <c r="V2" i="13"/>
  <c r="U2" i="13"/>
  <c r="T2" i="13"/>
  <c r="S2" i="13"/>
  <c r="R2" i="13"/>
  <c r="Q2" i="13"/>
  <c r="P2" i="13"/>
  <c r="O2" i="13"/>
  <c r="N2" i="13"/>
  <c r="M2" i="13"/>
  <c r="L2" i="13"/>
  <c r="K2" i="13"/>
  <c r="J2" i="13"/>
  <c r="I2" i="13"/>
  <c r="H2" i="13"/>
  <c r="G2" i="13"/>
  <c r="F2" i="13"/>
  <c r="E2" i="13"/>
  <c r="D2" i="13"/>
  <c r="C4" i="27"/>
  <c r="AX36" i="29" l="1"/>
  <c r="AY34" i="29"/>
  <c r="BA36" i="29"/>
  <c r="AX34" i="29"/>
  <c r="AZ34" i="29"/>
  <c r="AZ36" i="29"/>
  <c r="AX26" i="29"/>
  <c r="AX29" i="29"/>
  <c r="AW36" i="29"/>
  <c r="AW25" i="29"/>
  <c r="AW26" i="29" s="1"/>
  <c r="AW29" i="29"/>
  <c r="AW14" i="29"/>
  <c r="AU4" i="13"/>
  <c r="AU34" i="29"/>
  <c r="AS36" i="29"/>
  <c r="AS20" i="29"/>
  <c r="AS25" i="29"/>
  <c r="AS26" i="29" s="1"/>
  <c r="AS34" i="29"/>
  <c r="AV34" i="29"/>
  <c r="AV36" i="29"/>
  <c r="AU36" i="29"/>
  <c r="AT34" i="29"/>
  <c r="AS29" i="29"/>
  <c r="AT36" i="29"/>
  <c r="AL36" i="29"/>
  <c r="CK4" i="13"/>
  <c r="BU4" i="13"/>
  <c r="AO4" i="13"/>
  <c r="CA4" i="13"/>
  <c r="CH4" i="13"/>
  <c r="BZ4" i="13"/>
  <c r="BR4" i="13"/>
  <c r="BJ4" i="13"/>
  <c r="BB4" i="13"/>
  <c r="AT4" i="13"/>
  <c r="AL4" i="13"/>
  <c r="CG4" i="13"/>
  <c r="CC4" i="13"/>
  <c r="BY4" i="13"/>
  <c r="BQ4" i="13"/>
  <c r="BM4" i="13"/>
  <c r="BI4" i="13"/>
  <c r="BE4" i="13"/>
  <c r="BA4" i="13"/>
  <c r="AW4" i="13"/>
  <c r="AS4" i="13"/>
  <c r="AK25" i="29"/>
  <c r="AK26" i="29" s="1"/>
  <c r="AK34" i="29"/>
  <c r="CL4" i="13"/>
  <c r="CD4" i="13"/>
  <c r="AK14" i="29"/>
  <c r="CJ4" i="13"/>
  <c r="CB4" i="13"/>
  <c r="BT4" i="13"/>
  <c r="BL4" i="13"/>
  <c r="BD4" i="13"/>
  <c r="AV4" i="13"/>
  <c r="AN4" i="13"/>
  <c r="CI4" i="13"/>
  <c r="BS4" i="13"/>
  <c r="BK4" i="13"/>
  <c r="BC4" i="13"/>
  <c r="AM4" i="13"/>
  <c r="AK20" i="29"/>
  <c r="AK36" i="29"/>
  <c r="AN34" i="29"/>
  <c r="AK9" i="29"/>
  <c r="AN36" i="29"/>
  <c r="AL34" i="29"/>
  <c r="AK29" i="29"/>
  <c r="AM34" i="29"/>
  <c r="AM36" i="29"/>
  <c r="CN4" i="13"/>
  <c r="CF4" i="13"/>
  <c r="BX4" i="13"/>
  <c r="BP4" i="13"/>
  <c r="BH4" i="13"/>
  <c r="AZ4" i="13"/>
  <c r="AR4" i="13"/>
  <c r="CM4" i="13"/>
  <c r="CE4" i="13"/>
  <c r="BW4" i="13"/>
  <c r="BO4" i="13"/>
  <c r="BG4" i="13"/>
  <c r="AY4" i="13"/>
  <c r="AQ4" i="13"/>
  <c r="BV4" i="13"/>
  <c r="BN4" i="13"/>
  <c r="BF4" i="13"/>
  <c r="AX4" i="13"/>
  <c r="AP4" i="13"/>
  <c r="X36" i="29"/>
  <c r="E2" i="6"/>
  <c r="P26" i="29"/>
  <c r="H26" i="29"/>
  <c r="AF26" i="29"/>
  <c r="AF36" i="29"/>
  <c r="B80" i="27"/>
  <c r="AD80" i="27" s="1"/>
  <c r="B79" i="27"/>
  <c r="AD79" i="27" s="1"/>
  <c r="B78" i="27"/>
  <c r="AD78" i="27" s="1"/>
  <c r="B77" i="27"/>
  <c r="AD77" i="27" s="1"/>
  <c r="B76" i="27"/>
  <c r="AD76" i="27" s="1"/>
  <c r="B75" i="27"/>
  <c r="AD75" i="27" s="1"/>
  <c r="B74" i="27"/>
  <c r="AD74" i="27" s="1"/>
  <c r="B73" i="27"/>
  <c r="AD73" i="27" s="1"/>
  <c r="B72" i="27"/>
  <c r="AD72" i="27" s="1"/>
  <c r="B71" i="27"/>
  <c r="AD71" i="27" s="1"/>
  <c r="B70" i="27"/>
  <c r="AD70" i="27" s="1"/>
  <c r="B69" i="27"/>
  <c r="AD69" i="27" s="1"/>
  <c r="B68" i="27"/>
  <c r="AD68" i="27" s="1"/>
  <c r="B66" i="27"/>
  <c r="B65" i="27"/>
  <c r="AD65" i="27" s="1"/>
  <c r="B64" i="27"/>
  <c r="B63" i="27"/>
  <c r="B62" i="27"/>
  <c r="B61" i="27"/>
  <c r="B60" i="27"/>
  <c r="B59" i="27"/>
  <c r="B58" i="27"/>
  <c r="B57" i="27"/>
  <c r="AD57" i="27" s="1"/>
  <c r="B56" i="27"/>
  <c r="AD56" i="27" s="1"/>
  <c r="B55" i="27"/>
  <c r="AD55" i="27" s="1"/>
  <c r="B54" i="27"/>
  <c r="AD54" i="27" s="1"/>
  <c r="B53" i="27"/>
  <c r="AD53" i="27" s="1"/>
  <c r="B52" i="27"/>
  <c r="AD52" i="27" s="1"/>
  <c r="B51" i="27"/>
  <c r="AD51" i="27" s="1"/>
  <c r="B50" i="27"/>
  <c r="AD50" i="27" s="1"/>
  <c r="B49" i="27"/>
  <c r="AD49" i="27" s="1"/>
  <c r="B48" i="27"/>
  <c r="AD48" i="27" s="1"/>
  <c r="B47" i="27"/>
  <c r="AD47" i="27" s="1"/>
  <c r="B46" i="27"/>
  <c r="B45" i="27"/>
  <c r="B44" i="27"/>
  <c r="B43" i="27"/>
  <c r="B42" i="27"/>
  <c r="AD42" i="27" s="1"/>
  <c r="B41" i="27"/>
  <c r="B40" i="27"/>
  <c r="B39" i="27"/>
  <c r="B38" i="27"/>
  <c r="B37" i="27"/>
  <c r="B36" i="27"/>
  <c r="B35" i="27"/>
  <c r="B34" i="27"/>
  <c r="B33" i="27"/>
  <c r="B32" i="27"/>
  <c r="AD32" i="27" s="1"/>
  <c r="B31" i="27"/>
  <c r="B30" i="27"/>
  <c r="B29" i="27"/>
  <c r="AD29" i="27" s="1"/>
  <c r="B28" i="27"/>
  <c r="AD28" i="27" s="1"/>
  <c r="B27" i="27"/>
  <c r="AD27" i="27" s="1"/>
  <c r="B26" i="27"/>
  <c r="B25" i="27"/>
  <c r="B24" i="27"/>
  <c r="AD24" i="27" s="1"/>
  <c r="B23" i="27"/>
  <c r="B22" i="27"/>
  <c r="B21" i="27"/>
  <c r="B20" i="27"/>
  <c r="B19" i="27"/>
  <c r="B18" i="27"/>
  <c r="B17" i="27"/>
  <c r="B16" i="27"/>
  <c r="B15" i="27"/>
  <c r="B14" i="27"/>
  <c r="B13" i="27"/>
  <c r="B12" i="27"/>
  <c r="B11" i="27"/>
  <c r="B10" i="27"/>
  <c r="B9" i="27"/>
  <c r="B8" i="27"/>
  <c r="B7" i="27"/>
  <c r="B1" i="27"/>
  <c r="B6" i="27"/>
  <c r="D2" i="27"/>
  <c r="J3" i="5" l="1"/>
  <c r="J3" i="6" s="1"/>
  <c r="J4" i="6" s="1"/>
  <c r="L3" i="5"/>
  <c r="L3" i="6" s="1"/>
  <c r="L4" i="6" s="1"/>
  <c r="Z3" i="5"/>
  <c r="Z3" i="6" s="1"/>
  <c r="Z4" i="6" s="1"/>
  <c r="AA3" i="5"/>
  <c r="AA3" i="6" s="1"/>
  <c r="AA4" i="6" s="1"/>
  <c r="AB3" i="5"/>
  <c r="AB3" i="6" s="1"/>
  <c r="AB4" i="6" s="1"/>
  <c r="AF3" i="5"/>
  <c r="AF3" i="6" s="1"/>
  <c r="AF4" i="6" s="1"/>
  <c r="AO3" i="5"/>
  <c r="AO3" i="6" s="1"/>
  <c r="AO4" i="6" s="1"/>
  <c r="AP3" i="5"/>
  <c r="AP3" i="6" s="1"/>
  <c r="AP4" i="6" s="1"/>
  <c r="AQ3" i="5"/>
  <c r="AQ3" i="6" s="1"/>
  <c r="AQ4" i="6" s="1"/>
  <c r="AV3" i="5"/>
  <c r="AV3" i="6" s="1"/>
  <c r="AV4" i="6" s="1"/>
  <c r="AX3" i="5"/>
  <c r="AX3" i="6" s="1"/>
  <c r="AX4" i="6" s="1"/>
  <c r="AY3" i="5"/>
  <c r="AY3" i="6" s="1"/>
  <c r="AY4" i="6" s="1"/>
  <c r="BD3" i="5"/>
  <c r="BD3" i="6" s="1"/>
  <c r="BD4" i="6" s="1"/>
  <c r="BE3" i="5"/>
  <c r="BE3" i="6" s="1"/>
  <c r="BE4" i="6" s="1"/>
  <c r="BN3" i="5"/>
  <c r="BN3" i="6" s="1"/>
  <c r="BN4" i="6" s="1"/>
  <c r="BO3" i="5"/>
  <c r="BO3" i="6" s="1"/>
  <c r="BO4" i="6" s="1"/>
  <c r="BP3" i="5"/>
  <c r="BP3" i="6" s="1"/>
  <c r="BP4" i="6" s="1"/>
  <c r="BU3" i="5"/>
  <c r="BU3" i="6" s="1"/>
  <c r="BU4" i="6" s="1"/>
  <c r="BW3" i="5"/>
  <c r="BW3" i="6" s="1"/>
  <c r="BW4" i="6" s="1"/>
  <c r="CK3" i="5"/>
  <c r="CK3" i="6" s="1"/>
  <c r="CK4" i="6" s="1"/>
  <c r="D2" i="5"/>
  <c r="D2" i="6" s="1"/>
  <c r="CF3" i="5" l="1"/>
  <c r="BH3" i="5"/>
  <c r="AZ3" i="5"/>
  <c r="AJ3" i="5"/>
  <c r="T3" i="5"/>
  <c r="BP1" i="5"/>
  <c r="BP1" i="6" s="1"/>
  <c r="BP71" i="6" s="1"/>
  <c r="L1" i="5"/>
  <c r="L1" i="6" s="1"/>
  <c r="L71" i="6" s="1"/>
  <c r="CE3" i="5"/>
  <c r="BG3" i="5"/>
  <c r="AI3" i="5"/>
  <c r="K3" i="5"/>
  <c r="BO1" i="5"/>
  <c r="BO1" i="6" s="1"/>
  <c r="BO71" i="6" s="1"/>
  <c r="AY1" i="5"/>
  <c r="AY1" i="6" s="1"/>
  <c r="AY71" i="6" s="1"/>
  <c r="AQ1" i="5"/>
  <c r="AQ1" i="6" s="1"/>
  <c r="AQ71" i="6" s="1"/>
  <c r="E3" i="5"/>
  <c r="CG3" i="5"/>
  <c r="BY3" i="5"/>
  <c r="BQ3" i="5"/>
  <c r="BI3" i="5"/>
  <c r="BA3" i="5"/>
  <c r="AS3" i="5"/>
  <c r="AK3" i="5"/>
  <c r="AC3" i="5"/>
  <c r="U3" i="5"/>
  <c r="M3" i="5"/>
  <c r="BX3" i="5"/>
  <c r="AR3" i="5"/>
  <c r="AB1" i="5"/>
  <c r="AB1" i="6" s="1"/>
  <c r="AB71" i="6" s="1"/>
  <c r="CM3" i="5"/>
  <c r="S3" i="5"/>
  <c r="BW1" i="5"/>
  <c r="BW1" i="6" s="1"/>
  <c r="BW71" i="6" s="1"/>
  <c r="AA1" i="5"/>
  <c r="AA1" i="6" s="1"/>
  <c r="AA71" i="6" s="1"/>
  <c r="CL3" i="5"/>
  <c r="BV3" i="5"/>
  <c r="BF3" i="5"/>
  <c r="AH3" i="5"/>
  <c r="R3" i="5"/>
  <c r="BN1" i="5"/>
  <c r="BN1" i="6" s="1"/>
  <c r="BN71" i="6" s="1"/>
  <c r="AX1" i="5"/>
  <c r="AX1" i="6" s="1"/>
  <c r="AX71" i="6" s="1"/>
  <c r="AP1" i="5"/>
  <c r="AP1" i="6" s="1"/>
  <c r="AP71" i="6" s="1"/>
  <c r="Z1" i="5"/>
  <c r="Z1" i="6" s="1"/>
  <c r="Z71" i="6" s="1"/>
  <c r="J1" i="5"/>
  <c r="J1" i="6" s="1"/>
  <c r="J71" i="6" s="1"/>
  <c r="CC3" i="5"/>
  <c r="BM3" i="5"/>
  <c r="AW3" i="5"/>
  <c r="AG3" i="5"/>
  <c r="Q3" i="5"/>
  <c r="CK1" i="5"/>
  <c r="CK1" i="6" s="1"/>
  <c r="CK71" i="6" s="1"/>
  <c r="BU1" i="5"/>
  <c r="BU1" i="6" s="1"/>
  <c r="BU71" i="6" s="1"/>
  <c r="BE1" i="5"/>
  <c r="BE1" i="6" s="1"/>
  <c r="BE71" i="6" s="1"/>
  <c r="AO1" i="5"/>
  <c r="AO1" i="6" s="1"/>
  <c r="AO71" i="6" s="1"/>
  <c r="CB3" i="5"/>
  <c r="BL3" i="5"/>
  <c r="AN3" i="5"/>
  <c r="X3" i="5"/>
  <c r="H3" i="5"/>
  <c r="BD1" i="5"/>
  <c r="BD1" i="6" s="1"/>
  <c r="BD71" i="6" s="1"/>
  <c r="AV1" i="5"/>
  <c r="AV1" i="6" s="1"/>
  <c r="AV71" i="6" s="1"/>
  <c r="AF1" i="5"/>
  <c r="AF1" i="6" s="1"/>
  <c r="AF71" i="6" s="1"/>
  <c r="CI3" i="5"/>
  <c r="CA3" i="5"/>
  <c r="BS3" i="5"/>
  <c r="BK3" i="5"/>
  <c r="BC3" i="5"/>
  <c r="AU3" i="5"/>
  <c r="AM3" i="5"/>
  <c r="AE3" i="5"/>
  <c r="W3" i="5"/>
  <c r="O3" i="5"/>
  <c r="G3" i="5"/>
  <c r="CN3" i="5"/>
  <c r="CD3" i="5"/>
  <c r="Y3" i="5"/>
  <c r="I3" i="5"/>
  <c r="CJ3" i="5"/>
  <c r="BT3" i="5"/>
  <c r="P3" i="5"/>
  <c r="CH3" i="5"/>
  <c r="BZ3" i="5"/>
  <c r="BR3" i="5"/>
  <c r="BJ3" i="5"/>
  <c r="BB3" i="5"/>
  <c r="AT3" i="5"/>
  <c r="AL3" i="5"/>
  <c r="AD3" i="5"/>
  <c r="V3" i="5"/>
  <c r="N3" i="5"/>
  <c r="F3" i="5"/>
  <c r="C1" i="24"/>
  <c r="C2" i="24"/>
  <c r="C3" i="24"/>
  <c r="C4"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1" i="24"/>
  <c r="E4" i="13"/>
  <c r="F4" i="13"/>
  <c r="G4" i="13"/>
  <c r="H4" i="13"/>
  <c r="I4" i="13"/>
  <c r="J4" i="13"/>
  <c r="K4" i="13"/>
  <c r="L4" i="13"/>
  <c r="M4" i="13"/>
  <c r="N4" i="13"/>
  <c r="O4" i="13"/>
  <c r="P4" i="13"/>
  <c r="Q4" i="13"/>
  <c r="R4" i="13"/>
  <c r="S4" i="13"/>
  <c r="T4" i="13"/>
  <c r="U4" i="13"/>
  <c r="V4" i="13"/>
  <c r="W4" i="13"/>
  <c r="X4" i="13"/>
  <c r="Y4" i="13"/>
  <c r="Z4" i="13"/>
  <c r="AA4" i="13"/>
  <c r="AB4" i="13"/>
  <c r="AC4" i="13"/>
  <c r="AD4" i="13"/>
  <c r="AE4" i="13"/>
  <c r="AF4" i="13"/>
  <c r="AG4" i="13"/>
  <c r="AH4" i="13"/>
  <c r="AI4" i="13"/>
  <c r="AJ4" i="13"/>
  <c r="D4" i="13"/>
  <c r="D2" i="24"/>
  <c r="AK4" i="13"/>
  <c r="E2" i="31" l="1"/>
  <c r="E6" i="31" s="1"/>
  <c r="E2" i="28"/>
  <c r="F1" i="5"/>
  <c r="F3" i="6"/>
  <c r="F4" i="6" s="1"/>
  <c r="E1" i="5"/>
  <c r="E3" i="6"/>
  <c r="P1" i="5"/>
  <c r="P1" i="6" s="1"/>
  <c r="P71" i="6" s="1"/>
  <c r="P3" i="6"/>
  <c r="P4" i="6" s="1"/>
  <c r="K1" i="5"/>
  <c r="K1" i="6" s="1"/>
  <c r="K71" i="6" s="1"/>
  <c r="K3" i="6"/>
  <c r="K4" i="6" s="1"/>
  <c r="Q1" i="5"/>
  <c r="Q1" i="6" s="1"/>
  <c r="Q71" i="6" s="1"/>
  <c r="Q3" i="6"/>
  <c r="S1" i="5"/>
  <c r="S1" i="6" s="1"/>
  <c r="S71" i="6" s="1"/>
  <c r="S3" i="6"/>
  <c r="S4" i="6" s="1"/>
  <c r="T1" i="5"/>
  <c r="T1" i="6" s="1"/>
  <c r="T71" i="6" s="1"/>
  <c r="T3" i="6"/>
  <c r="T4" i="6" s="1"/>
  <c r="I1" i="5"/>
  <c r="I1" i="6" s="1"/>
  <c r="I71" i="6" s="1"/>
  <c r="I3" i="6"/>
  <c r="H1" i="5"/>
  <c r="H1" i="6" s="1"/>
  <c r="H71" i="6" s="1"/>
  <c r="H3" i="6"/>
  <c r="H4" i="6" s="1"/>
  <c r="N1" i="5"/>
  <c r="N1" i="6" s="1"/>
  <c r="N71" i="6" s="1"/>
  <c r="N3" i="6"/>
  <c r="N4" i="6" s="1"/>
  <c r="G1" i="5"/>
  <c r="G1" i="6" s="1"/>
  <c r="G71" i="6" s="1"/>
  <c r="G3" i="6"/>
  <c r="G4" i="6" s="1"/>
  <c r="O1" i="5"/>
  <c r="O1" i="6" s="1"/>
  <c r="O71" i="6" s="1"/>
  <c r="O3" i="6"/>
  <c r="O4" i="6" s="1"/>
  <c r="R1" i="5"/>
  <c r="R1" i="6" s="1"/>
  <c r="R71" i="6" s="1"/>
  <c r="R3" i="6"/>
  <c r="R4" i="6" s="1"/>
  <c r="M1" i="5"/>
  <c r="M1" i="6" s="1"/>
  <c r="M71" i="6" s="1"/>
  <c r="M3" i="6"/>
  <c r="CM1" i="5"/>
  <c r="CM1" i="6" s="1"/>
  <c r="CM71" i="6" s="1"/>
  <c r="CM3" i="6"/>
  <c r="CM4" i="6" s="1"/>
  <c r="CI1" i="5"/>
  <c r="CI1" i="6" s="1"/>
  <c r="CI71" i="6" s="1"/>
  <c r="CI3" i="6"/>
  <c r="CI4" i="6" s="1"/>
  <c r="CH1" i="5"/>
  <c r="CH1" i="6" s="1"/>
  <c r="CH71" i="6" s="1"/>
  <c r="CH3" i="6"/>
  <c r="CH4" i="6" s="1"/>
  <c r="CN1" i="5"/>
  <c r="CN1" i="6" s="1"/>
  <c r="CN71" i="6" s="1"/>
  <c r="CN3" i="6"/>
  <c r="CN4" i="6" s="1"/>
  <c r="CL1" i="5"/>
  <c r="CL1" i="6" s="1"/>
  <c r="CL71" i="6" s="1"/>
  <c r="CL3" i="6"/>
  <c r="CL4" i="6" s="1"/>
  <c r="CJ1" i="5"/>
  <c r="CJ1" i="6" s="1"/>
  <c r="CJ71" i="6" s="1"/>
  <c r="CJ3" i="6"/>
  <c r="CJ4" i="6" s="1"/>
  <c r="CG1" i="5"/>
  <c r="CG1" i="6" s="1"/>
  <c r="CG71" i="6" s="1"/>
  <c r="CG3" i="6"/>
  <c r="CG4" i="6" s="1"/>
  <c r="BZ1" i="5"/>
  <c r="BZ1" i="6" s="1"/>
  <c r="BZ71" i="6" s="1"/>
  <c r="BZ3" i="6"/>
  <c r="BZ4" i="6" s="1"/>
  <c r="BS1" i="5"/>
  <c r="BS1" i="6" s="1"/>
  <c r="BS71" i="6" s="1"/>
  <c r="BS3" i="6"/>
  <c r="BS4" i="6" s="1"/>
  <c r="BT1" i="5"/>
  <c r="BT1" i="6" s="1"/>
  <c r="BT71" i="6" s="1"/>
  <c r="BT3" i="6"/>
  <c r="BT4" i="6" s="1"/>
  <c r="CB1" i="5"/>
  <c r="CB1" i="6" s="1"/>
  <c r="CB71" i="6" s="1"/>
  <c r="CB3" i="6"/>
  <c r="CB4" i="6" s="1"/>
  <c r="BX1" i="5"/>
  <c r="BX1" i="6" s="1"/>
  <c r="BX71" i="6" s="1"/>
  <c r="BX3" i="6"/>
  <c r="BX4" i="6" s="1"/>
  <c r="BY1" i="5"/>
  <c r="BY1" i="6" s="1"/>
  <c r="BY71" i="6" s="1"/>
  <c r="BY3" i="6"/>
  <c r="BY4" i="6" s="1"/>
  <c r="CF1" i="5"/>
  <c r="CF1" i="6" s="1"/>
  <c r="CF71" i="6" s="1"/>
  <c r="CF3" i="6"/>
  <c r="CF4" i="6" s="1"/>
  <c r="CA1" i="5"/>
  <c r="CA1" i="6" s="1"/>
  <c r="CA71" i="6" s="1"/>
  <c r="CA3" i="6"/>
  <c r="CA4" i="6" s="1"/>
  <c r="CC1" i="5"/>
  <c r="CC1" i="6" s="1"/>
  <c r="CC71" i="6" s="1"/>
  <c r="CC3" i="6"/>
  <c r="CC4" i="6" s="1"/>
  <c r="BV1" i="5"/>
  <c r="BV1" i="6" s="1"/>
  <c r="BV71" i="6" s="1"/>
  <c r="BV3" i="6"/>
  <c r="BV4" i="6" s="1"/>
  <c r="BQ1" i="5"/>
  <c r="BQ1" i="6" s="1"/>
  <c r="BQ71" i="6" s="1"/>
  <c r="BQ3" i="6"/>
  <c r="BQ4" i="6" s="1"/>
  <c r="BR1" i="5"/>
  <c r="BR1" i="6" s="1"/>
  <c r="BR71" i="6" s="1"/>
  <c r="BR3" i="6"/>
  <c r="BR4" i="6" s="1"/>
  <c r="CD1" i="5"/>
  <c r="CD1" i="6" s="1"/>
  <c r="CD71" i="6" s="1"/>
  <c r="CD3" i="6"/>
  <c r="CD4" i="6" s="1"/>
  <c r="CE1" i="5"/>
  <c r="CE1" i="6" s="1"/>
  <c r="CE71" i="6" s="1"/>
  <c r="CE3" i="6"/>
  <c r="CE4" i="6" s="1"/>
  <c r="BM1" i="5"/>
  <c r="BM1" i="6" s="1"/>
  <c r="BM71" i="6" s="1"/>
  <c r="BM3" i="6"/>
  <c r="BM4" i="6" s="1"/>
  <c r="BF1" i="5"/>
  <c r="BF1" i="6" s="1"/>
  <c r="BF71" i="6" s="1"/>
  <c r="BF3" i="6"/>
  <c r="BF4" i="6" s="1"/>
  <c r="BI1" i="5"/>
  <c r="BI1" i="6" s="1"/>
  <c r="BI71" i="6" s="1"/>
  <c r="BI3" i="6"/>
  <c r="BI4" i="6" s="1"/>
  <c r="BB1" i="5"/>
  <c r="BB1" i="6" s="1"/>
  <c r="BB71" i="6" s="1"/>
  <c r="BB3" i="6"/>
  <c r="BB4" i="6" s="1"/>
  <c r="BH1" i="5"/>
  <c r="BH1" i="6" s="1"/>
  <c r="BH71" i="6" s="1"/>
  <c r="BH3" i="6"/>
  <c r="BH4" i="6" s="1"/>
  <c r="BK1" i="5"/>
  <c r="BK1" i="6" s="1"/>
  <c r="BK71" i="6" s="1"/>
  <c r="BK3" i="6"/>
  <c r="BK4" i="6" s="1"/>
  <c r="BL1" i="5"/>
  <c r="BL1" i="6" s="1"/>
  <c r="BL71" i="6" s="1"/>
  <c r="BL3" i="6"/>
  <c r="BL4" i="6" s="1"/>
  <c r="BA1" i="5"/>
  <c r="BA1" i="6" s="1"/>
  <c r="BA71" i="6" s="1"/>
  <c r="BA3" i="6"/>
  <c r="BA4" i="6" s="1"/>
  <c r="BJ1" i="5"/>
  <c r="BJ1" i="6" s="1"/>
  <c r="BJ71" i="6" s="1"/>
  <c r="BJ3" i="6"/>
  <c r="BJ4" i="6" s="1"/>
  <c r="BG1" i="5"/>
  <c r="BG1" i="6" s="1"/>
  <c r="BG71" i="6" s="1"/>
  <c r="BG3" i="6"/>
  <c r="BG4" i="6" s="1"/>
  <c r="BC1" i="5"/>
  <c r="BC1" i="6" s="1"/>
  <c r="BC71" i="6" s="1"/>
  <c r="BC3" i="6"/>
  <c r="BC4" i="6" s="1"/>
  <c r="AW1" i="5"/>
  <c r="AW1" i="6" s="1"/>
  <c r="AW71" i="6" s="1"/>
  <c r="AW3" i="6"/>
  <c r="AW4" i="6" s="1"/>
  <c r="AS1" i="5"/>
  <c r="AS1" i="6" s="1"/>
  <c r="AS71" i="6" s="1"/>
  <c r="AS3" i="6"/>
  <c r="AS4" i="6" s="1"/>
  <c r="AN1" i="5"/>
  <c r="AN1" i="6" s="1"/>
  <c r="AN71" i="6" s="1"/>
  <c r="AN3" i="6"/>
  <c r="AN4" i="6" s="1"/>
  <c r="AK1" i="5"/>
  <c r="AK1" i="6" s="1"/>
  <c r="AK71" i="6" s="1"/>
  <c r="AK3" i="6"/>
  <c r="AK4" i="6" s="1"/>
  <c r="AL1" i="5"/>
  <c r="AL1" i="6" s="1"/>
  <c r="AL71" i="6" s="1"/>
  <c r="AL3" i="6"/>
  <c r="AL4" i="6" s="1"/>
  <c r="AT1" i="5"/>
  <c r="AT1" i="6" s="1"/>
  <c r="AT71" i="6" s="1"/>
  <c r="AT3" i="6"/>
  <c r="AT4" i="6" s="1"/>
  <c r="AR1" i="5"/>
  <c r="AR1" i="6" s="1"/>
  <c r="AR71" i="6" s="1"/>
  <c r="AR3" i="6"/>
  <c r="AR4" i="6" s="1"/>
  <c r="AU1" i="5"/>
  <c r="AU1" i="6" s="1"/>
  <c r="AU71" i="6" s="1"/>
  <c r="AU3" i="6"/>
  <c r="AU4" i="6" s="1"/>
  <c r="AZ1" i="5"/>
  <c r="AZ1" i="6" s="1"/>
  <c r="AZ71" i="6" s="1"/>
  <c r="AZ3" i="6"/>
  <c r="AZ4" i="6" s="1"/>
  <c r="AM1" i="5"/>
  <c r="AM1" i="6" s="1"/>
  <c r="AM71" i="6" s="1"/>
  <c r="AM3" i="6"/>
  <c r="AM4" i="6" s="1"/>
  <c r="AG1" i="5"/>
  <c r="AG1" i="6" s="1"/>
  <c r="AG71" i="6" s="1"/>
  <c r="AG3" i="6"/>
  <c r="W1" i="5"/>
  <c r="W1" i="6" s="1"/>
  <c r="W71" i="6" s="1"/>
  <c r="W3" i="6"/>
  <c r="W4" i="6" s="1"/>
  <c r="AH1" i="5"/>
  <c r="AH1" i="6" s="1"/>
  <c r="AH71" i="6" s="1"/>
  <c r="AH3" i="6"/>
  <c r="AH4" i="6" s="1"/>
  <c r="AJ1" i="5"/>
  <c r="AJ1" i="6" s="1"/>
  <c r="AJ71" i="6" s="1"/>
  <c r="AJ3" i="6"/>
  <c r="AJ4" i="6" s="1"/>
  <c r="U1" i="5"/>
  <c r="U3" i="6"/>
  <c r="V1" i="5"/>
  <c r="V1" i="6" s="1"/>
  <c r="V71" i="6" s="1"/>
  <c r="V3" i="6"/>
  <c r="V4" i="6" s="1"/>
  <c r="AD1" i="5"/>
  <c r="AD1" i="6" s="1"/>
  <c r="AD71" i="6" s="1"/>
  <c r="AD3" i="6"/>
  <c r="AD4" i="6" s="1"/>
  <c r="AE1" i="5"/>
  <c r="AE1" i="6" s="1"/>
  <c r="AE71" i="6" s="1"/>
  <c r="AE3" i="6"/>
  <c r="AE4" i="6" s="1"/>
  <c r="AI1" i="5"/>
  <c r="AI1" i="6" s="1"/>
  <c r="AI71" i="6" s="1"/>
  <c r="AI3" i="6"/>
  <c r="AI4" i="6" s="1"/>
  <c r="Y1" i="5"/>
  <c r="Y1" i="6" s="1"/>
  <c r="Y71" i="6" s="1"/>
  <c r="Y3" i="6"/>
  <c r="X1" i="5"/>
  <c r="X1" i="6" s="1"/>
  <c r="X71" i="6" s="1"/>
  <c r="X3" i="6"/>
  <c r="X4" i="6" s="1"/>
  <c r="AC1" i="5"/>
  <c r="AC1" i="6" s="1"/>
  <c r="AC71" i="6" s="1"/>
  <c r="AC3" i="6"/>
  <c r="E2" i="27"/>
  <c r="E60" i="27" s="1"/>
  <c r="D3" i="24"/>
  <c r="D4" i="24" s="1"/>
  <c r="D1" i="24" s="1"/>
  <c r="E2" i="24"/>
  <c r="F1" i="6" l="1"/>
  <c r="F71" i="6" s="1"/>
  <c r="CP3" i="5"/>
  <c r="E18" i="27"/>
  <c r="E8" i="27"/>
  <c r="E61" i="27"/>
  <c r="E7" i="31"/>
  <c r="E66" i="27"/>
  <c r="E1" i="6"/>
  <c r="CR3" i="5"/>
  <c r="E23" i="27"/>
  <c r="E37" i="27"/>
  <c r="E31" i="27"/>
  <c r="E11" i="27"/>
  <c r="E63" i="27"/>
  <c r="E16" i="27"/>
  <c r="E67" i="27"/>
  <c r="E26" i="27"/>
  <c r="E20" i="27"/>
  <c r="E17" i="27"/>
  <c r="F2" i="31"/>
  <c r="F2" i="28"/>
  <c r="F26" i="28" s="1"/>
  <c r="E38" i="27"/>
  <c r="E25" i="27"/>
  <c r="E59" i="27"/>
  <c r="E10" i="27"/>
  <c r="E35" i="27"/>
  <c r="E34" i="27"/>
  <c r="E62" i="27"/>
  <c r="E12" i="27"/>
  <c r="E36" i="27"/>
  <c r="E3" i="27"/>
  <c r="E39" i="27"/>
  <c r="E41" i="27"/>
  <c r="E58" i="27"/>
  <c r="E19" i="27"/>
  <c r="E21" i="27"/>
  <c r="E15" i="27"/>
  <c r="E9" i="27"/>
  <c r="E64" i="27"/>
  <c r="E22" i="27"/>
  <c r="E4" i="28"/>
  <c r="E5" i="28"/>
  <c r="E1" i="28"/>
  <c r="E3" i="28"/>
  <c r="E7" i="27"/>
  <c r="E14" i="27"/>
  <c r="E30" i="27"/>
  <c r="E40" i="27"/>
  <c r="E33" i="27"/>
  <c r="E13" i="27"/>
  <c r="E1" i="31"/>
  <c r="E4" i="31"/>
  <c r="E5" i="31"/>
  <c r="E3" i="31"/>
  <c r="E8" i="31"/>
  <c r="E9" i="31" s="1"/>
  <c r="Q4" i="6"/>
  <c r="I4" i="6"/>
  <c r="E11" i="28"/>
  <c r="E49" i="28"/>
  <c r="E47" i="28"/>
  <c r="E14" i="28"/>
  <c r="E68" i="28"/>
  <c r="E19" i="28"/>
  <c r="E23" i="28"/>
  <c r="E60" i="28"/>
  <c r="E20" i="28"/>
  <c r="E66" i="28"/>
  <c r="E32" i="28"/>
  <c r="E48" i="28"/>
  <c r="E29" i="28"/>
  <c r="E35" i="28"/>
  <c r="E58" i="28"/>
  <c r="E12" i="28"/>
  <c r="E37" i="28"/>
  <c r="E24" i="28"/>
  <c r="E46" i="28"/>
  <c r="E54" i="28"/>
  <c r="E42" i="28"/>
  <c r="E4" i="6"/>
  <c r="E15" i="28"/>
  <c r="E57" i="28"/>
  <c r="E64" i="28"/>
  <c r="E62" i="28"/>
  <c r="E25" i="28"/>
  <c r="E8" i="28"/>
  <c r="E17" i="28"/>
  <c r="E55" i="28"/>
  <c r="E27" i="28"/>
  <c r="E38" i="28"/>
  <c r="E41" i="28"/>
  <c r="E39" i="28"/>
  <c r="E18" i="28"/>
  <c r="E44" i="28"/>
  <c r="E26" i="28"/>
  <c r="E7" i="28"/>
  <c r="E61" i="28"/>
  <c r="E36" i="28"/>
  <c r="E40" i="28"/>
  <c r="E63" i="28"/>
  <c r="E22" i="28"/>
  <c r="E13" i="28"/>
  <c r="E69" i="28"/>
  <c r="E9" i="28"/>
  <c r="E52" i="28"/>
  <c r="E31" i="28"/>
  <c r="E53" i="28"/>
  <c r="E16" i="28"/>
  <c r="E45" i="28"/>
  <c r="E43" i="28"/>
  <c r="E33" i="28"/>
  <c r="E10" i="28"/>
  <c r="E56" i="28"/>
  <c r="E59" i="28"/>
  <c r="E21" i="28"/>
  <c r="E34" i="28"/>
  <c r="E28" i="28"/>
  <c r="M4" i="6"/>
  <c r="AC4" i="6"/>
  <c r="Y4" i="6"/>
  <c r="AG4" i="6"/>
  <c r="C13" i="30"/>
  <c r="U1" i="6"/>
  <c r="U4" i="6"/>
  <c r="F2" i="24"/>
  <c r="F2" i="27"/>
  <c r="E1" i="27"/>
  <c r="D73" i="24"/>
  <c r="D65" i="24"/>
  <c r="D57" i="24"/>
  <c r="D49" i="24"/>
  <c r="D80" i="24"/>
  <c r="D72" i="24"/>
  <c r="D64" i="24"/>
  <c r="D56" i="24"/>
  <c r="D48" i="24"/>
  <c r="D78" i="24"/>
  <c r="D70" i="24"/>
  <c r="D62" i="24"/>
  <c r="D54" i="24"/>
  <c r="D46" i="24"/>
  <c r="D75" i="24"/>
  <c r="D66" i="24"/>
  <c r="D37" i="24"/>
  <c r="D29" i="24"/>
  <c r="D53" i="24"/>
  <c r="D47" i="24"/>
  <c r="D44" i="24"/>
  <c r="D36" i="24"/>
  <c r="D77" i="24"/>
  <c r="D71" i="24"/>
  <c r="D68" i="24"/>
  <c r="D59" i="24"/>
  <c r="D50" i="24"/>
  <c r="D35" i="24"/>
  <c r="D69" i="24"/>
  <c r="D63" i="24"/>
  <c r="D52" i="24"/>
  <c r="D51" i="24"/>
  <c r="D33" i="24"/>
  <c r="D21" i="24"/>
  <c r="D76" i="24"/>
  <c r="D58" i="24"/>
  <c r="D39" i="24"/>
  <c r="D61" i="24"/>
  <c r="D60" i="24"/>
  <c r="D55" i="24"/>
  <c r="D43" i="24"/>
  <c r="D42" i="24"/>
  <c r="D38" i="24"/>
  <c r="D25" i="24"/>
  <c r="D17" i="24"/>
  <c r="D79" i="24"/>
  <c r="D22" i="24"/>
  <c r="D15" i="24"/>
  <c r="D9" i="24"/>
  <c r="D32" i="24"/>
  <c r="D16" i="24"/>
  <c r="D8" i="24"/>
  <c r="D67" i="24"/>
  <c r="D31" i="24"/>
  <c r="D30" i="24"/>
  <c r="D28" i="24"/>
  <c r="D24" i="24"/>
  <c r="D7" i="24"/>
  <c r="D74" i="24"/>
  <c r="D34" i="24"/>
  <c r="D26" i="24"/>
  <c r="D23" i="24"/>
  <c r="D19" i="24"/>
  <c r="D12" i="24"/>
  <c r="D45" i="24"/>
  <c r="D20" i="24"/>
  <c r="D18" i="24"/>
  <c r="D10" i="24"/>
  <c r="D13" i="24"/>
  <c r="D40" i="24"/>
  <c r="D14" i="24"/>
  <c r="D11" i="24"/>
  <c r="D41" i="24"/>
  <c r="E3" i="24"/>
  <c r="E4" i="24" s="1"/>
  <c r="E1" i="24" s="1"/>
  <c r="CQ5" i="5" l="1"/>
  <c r="CP22" i="5" s="1"/>
  <c r="F69" i="28"/>
  <c r="F58" i="28"/>
  <c r="F15" i="28"/>
  <c r="F27" i="28"/>
  <c r="F49" i="28"/>
  <c r="F56" i="28"/>
  <c r="F13" i="28"/>
  <c r="F55" i="28"/>
  <c r="F31" i="28"/>
  <c r="F37" i="28"/>
  <c r="F11" i="28"/>
  <c r="F47" i="28"/>
  <c r="F61" i="28"/>
  <c r="F21" i="28"/>
  <c r="F45" i="28"/>
  <c r="F9" i="28"/>
  <c r="F60" i="28"/>
  <c r="F7" i="28"/>
  <c r="F59" i="28"/>
  <c r="F19" i="28"/>
  <c r="F8" i="28"/>
  <c r="F66" i="28"/>
  <c r="F54" i="28"/>
  <c r="F46" i="28"/>
  <c r="F28" i="28"/>
  <c r="F18" i="28"/>
  <c r="F25" i="28"/>
  <c r="F57" i="28"/>
  <c r="F44" i="28"/>
  <c r="F68" i="28"/>
  <c r="F24" i="28"/>
  <c r="F38" i="28"/>
  <c r="F20" i="28"/>
  <c r="F10" i="28"/>
  <c r="F29" i="28"/>
  <c r="F16" i="28"/>
  <c r="F33" i="28"/>
  <c r="F52" i="28"/>
  <c r="F14" i="28"/>
  <c r="F64" i="28"/>
  <c r="F32" i="28"/>
  <c r="F22" i="28"/>
  <c r="F53" i="28"/>
  <c r="F12" i="28"/>
  <c r="F63" i="28"/>
  <c r="F23" i="28"/>
  <c r="F62" i="28"/>
  <c r="F43" i="28"/>
  <c r="F36" i="28"/>
  <c r="F41" i="28"/>
  <c r="F39" i="28"/>
  <c r="F40" i="28"/>
  <c r="F48" i="28"/>
  <c r="F35" i="28"/>
  <c r="F42" i="28"/>
  <c r="F17" i="28"/>
  <c r="F34" i="28"/>
  <c r="E43" i="27"/>
  <c r="E46" i="27" s="1"/>
  <c r="F3" i="27"/>
  <c r="F33" i="27"/>
  <c r="F64" i="27"/>
  <c r="F61" i="27"/>
  <c r="F19" i="27"/>
  <c r="F63" i="27"/>
  <c r="F18" i="27"/>
  <c r="F7" i="27"/>
  <c r="F12" i="27"/>
  <c r="F66" i="27"/>
  <c r="F41" i="27"/>
  <c r="F21" i="27"/>
  <c r="F22" i="27"/>
  <c r="F17" i="27"/>
  <c r="F8" i="27"/>
  <c r="F30" i="27"/>
  <c r="F36" i="27"/>
  <c r="F39" i="27"/>
  <c r="F59" i="27"/>
  <c r="F38" i="27"/>
  <c r="F34" i="27"/>
  <c r="F9" i="27"/>
  <c r="F58" i="27"/>
  <c r="F62" i="27"/>
  <c r="F25" i="27"/>
  <c r="F23" i="27"/>
  <c r="F31" i="27"/>
  <c r="F20" i="27"/>
  <c r="F37" i="27"/>
  <c r="F60" i="27"/>
  <c r="F40" i="27"/>
  <c r="F10" i="27"/>
  <c r="F11" i="27"/>
  <c r="F35" i="27"/>
  <c r="F13" i="27"/>
  <c r="F67" i="27"/>
  <c r="F15" i="27"/>
  <c r="F16" i="27"/>
  <c r="F26" i="27"/>
  <c r="F14" i="27"/>
  <c r="F4" i="28"/>
  <c r="F67" i="28" s="1"/>
  <c r="F5" i="28"/>
  <c r="F70" i="28" s="1"/>
  <c r="F1" i="28"/>
  <c r="F3" i="28"/>
  <c r="F3" i="24"/>
  <c r="F4" i="24" s="1"/>
  <c r="F1" i="24" s="1"/>
  <c r="F79" i="24" s="1"/>
  <c r="G2" i="31"/>
  <c r="G2" i="28"/>
  <c r="F4" i="31"/>
  <c r="F3" i="31"/>
  <c r="F1" i="31"/>
  <c r="F5" i="31"/>
  <c r="F8" i="31"/>
  <c r="F9" i="31" s="1"/>
  <c r="F7" i="31"/>
  <c r="F6" i="31"/>
  <c r="E33" i="31"/>
  <c r="E20" i="31"/>
  <c r="E19" i="31"/>
  <c r="E14" i="31"/>
  <c r="E13" i="31"/>
  <c r="E18" i="31"/>
  <c r="E23" i="31"/>
  <c r="E12" i="31"/>
  <c r="E24" i="31"/>
  <c r="E28" i="31"/>
  <c r="E29" i="31"/>
  <c r="E34" i="31"/>
  <c r="E36" i="31"/>
  <c r="E31" i="31"/>
  <c r="E25" i="31"/>
  <c r="E26" i="31"/>
  <c r="E71" i="6"/>
  <c r="CR3" i="6"/>
  <c r="CP3" i="6"/>
  <c r="E70" i="28"/>
  <c r="E67" i="28"/>
  <c r="C173" i="30"/>
  <c r="U71" i="6"/>
  <c r="C25" i="30"/>
  <c r="C39" i="30"/>
  <c r="C67" i="30"/>
  <c r="C75" i="30"/>
  <c r="C28" i="30"/>
  <c r="C20" i="30"/>
  <c r="C48" i="30"/>
  <c r="C46" i="30"/>
  <c r="C52" i="30"/>
  <c r="C29" i="30"/>
  <c r="C26" i="30"/>
  <c r="C24" i="30"/>
  <c r="C44" i="30"/>
  <c r="C71" i="30"/>
  <c r="C17" i="30"/>
  <c r="C53" i="30"/>
  <c r="C30" i="30"/>
  <c r="C55" i="30"/>
  <c r="C22" i="30"/>
  <c r="C70" i="30"/>
  <c r="C50" i="30"/>
  <c r="C27" i="30"/>
  <c r="C47" i="30"/>
  <c r="C72" i="30"/>
  <c r="C43" i="30"/>
  <c r="C42" i="30"/>
  <c r="C35" i="30"/>
  <c r="C73" i="30"/>
  <c r="C16" i="30"/>
  <c r="C21" i="30"/>
  <c r="C31" i="30"/>
  <c r="C49" i="30"/>
  <c r="C69" i="30"/>
  <c r="C76" i="30"/>
  <c r="C18" i="30"/>
  <c r="C23" i="30"/>
  <c r="C32" i="30"/>
  <c r="C40" i="30"/>
  <c r="C68" i="30"/>
  <c r="C34" i="30"/>
  <c r="C45" i="30"/>
  <c r="C54" i="30"/>
  <c r="C19" i="30"/>
  <c r="F1" i="27"/>
  <c r="G2" i="24"/>
  <c r="G2" i="27"/>
  <c r="E80" i="24"/>
  <c r="E72" i="24"/>
  <c r="E64" i="24"/>
  <c r="E56" i="24"/>
  <c r="E48" i="24"/>
  <c r="E79" i="24"/>
  <c r="E71" i="24"/>
  <c r="E63" i="24"/>
  <c r="E55" i="24"/>
  <c r="E47" i="24"/>
  <c r="E77" i="24"/>
  <c r="E69" i="24"/>
  <c r="E61" i="24"/>
  <c r="E53" i="24"/>
  <c r="E45" i="24"/>
  <c r="E44" i="24"/>
  <c r="E36" i="24"/>
  <c r="E68" i="24"/>
  <c r="E62" i="24"/>
  <c r="E59" i="24"/>
  <c r="E50" i="24"/>
  <c r="E35" i="24"/>
  <c r="E74" i="24"/>
  <c r="E65" i="24"/>
  <c r="E34" i="24"/>
  <c r="E76" i="24"/>
  <c r="E75" i="24"/>
  <c r="E70" i="24"/>
  <c r="E58" i="24"/>
  <c r="E57" i="24"/>
  <c r="E39" i="24"/>
  <c r="E20" i="24"/>
  <c r="E78" i="24"/>
  <c r="E67" i="24"/>
  <c r="E66" i="24"/>
  <c r="E49" i="24"/>
  <c r="E28" i="24"/>
  <c r="E24" i="24"/>
  <c r="E16" i="24"/>
  <c r="E54" i="24"/>
  <c r="E52" i="24"/>
  <c r="E8" i="24"/>
  <c r="E73" i="24"/>
  <c r="E46" i="24"/>
  <c r="E31" i="24"/>
  <c r="E30" i="24"/>
  <c r="E38" i="24"/>
  <c r="E18" i="24"/>
  <c r="E42" i="24"/>
  <c r="E37" i="24"/>
  <c r="E32" i="24"/>
  <c r="E29" i="24"/>
  <c r="E21" i="24"/>
  <c r="E17" i="24"/>
  <c r="E7" i="24"/>
  <c r="E51" i="24"/>
  <c r="E43" i="24"/>
  <c r="E40" i="24"/>
  <c r="E13" i="24"/>
  <c r="E11" i="24"/>
  <c r="E22" i="24"/>
  <c r="E23" i="24"/>
  <c r="E12" i="24"/>
  <c r="E60" i="24"/>
  <c r="E14" i="24"/>
  <c r="E9" i="24"/>
  <c r="E25" i="24"/>
  <c r="E15" i="24"/>
  <c r="E33" i="24"/>
  <c r="E10" i="24"/>
  <c r="E19" i="24"/>
  <c r="E41" i="24"/>
  <c r="E26" i="24"/>
  <c r="CP70" i="5" l="1"/>
  <c r="CP55" i="5"/>
  <c r="CP12" i="5"/>
  <c r="CP11" i="5"/>
  <c r="CR46" i="5"/>
  <c r="CR34" i="5"/>
  <c r="CP20" i="5"/>
  <c r="CR62" i="5"/>
  <c r="CR10" i="5"/>
  <c r="CR60" i="5"/>
  <c r="CR63" i="5"/>
  <c r="CP33" i="5"/>
  <c r="CP75" i="5"/>
  <c r="CP36" i="5"/>
  <c r="CP42" i="5"/>
  <c r="CR26" i="5"/>
  <c r="CR16" i="5"/>
  <c r="CR14" i="5"/>
  <c r="CR21" i="5"/>
  <c r="CR7" i="5"/>
  <c r="CP51" i="5"/>
  <c r="CR38" i="5"/>
  <c r="CP21" i="5"/>
  <c r="CP38" i="5"/>
  <c r="CR41" i="5"/>
  <c r="CR9" i="5"/>
  <c r="CR44" i="5"/>
  <c r="CP62" i="5"/>
  <c r="CR33" i="5"/>
  <c r="CP35" i="5"/>
  <c r="CP23" i="5"/>
  <c r="CP69" i="5"/>
  <c r="CR43" i="5"/>
  <c r="CR59" i="5"/>
  <c r="CP65" i="5"/>
  <c r="CR58" i="5"/>
  <c r="CR23" i="5"/>
  <c r="CP68" i="5"/>
  <c r="CP44" i="5"/>
  <c r="CP25" i="5"/>
  <c r="CP29" i="5"/>
  <c r="CP56" i="5"/>
  <c r="CP71" i="5"/>
  <c r="CP76" i="5"/>
  <c r="CR15" i="5"/>
  <c r="CP8" i="5"/>
  <c r="CP15" i="5"/>
  <c r="CR39" i="5"/>
  <c r="CP32" i="5"/>
  <c r="CP14" i="5"/>
  <c r="CR61" i="5"/>
  <c r="CR17" i="5"/>
  <c r="CP72" i="5"/>
  <c r="CP67" i="5"/>
  <c r="CP41" i="5"/>
  <c r="CR19" i="5"/>
  <c r="CR35" i="5"/>
  <c r="CR22" i="5"/>
  <c r="CR36" i="5"/>
  <c r="CP66" i="5"/>
  <c r="CP74" i="5"/>
  <c r="CP37" i="5"/>
  <c r="CP16" i="5"/>
  <c r="CP13" i="5"/>
  <c r="CP30" i="5"/>
  <c r="CP46" i="5"/>
  <c r="CP47" i="5"/>
  <c r="CP61" i="5"/>
  <c r="CP39" i="5"/>
  <c r="CP58" i="5"/>
  <c r="CP9" i="5"/>
  <c r="CP31" i="5"/>
  <c r="CR40" i="5"/>
  <c r="CP18" i="5"/>
  <c r="CR12" i="5"/>
  <c r="CP10" i="5"/>
  <c r="CR18" i="5"/>
  <c r="CP64" i="5"/>
  <c r="CR66" i="5"/>
  <c r="CP52" i="5"/>
  <c r="CP53" i="5"/>
  <c r="CR31" i="5"/>
  <c r="CP63" i="5"/>
  <c r="CP50" i="5"/>
  <c r="CP59" i="5"/>
  <c r="CP40" i="5"/>
  <c r="CR71" i="6"/>
  <c r="E71" i="28"/>
  <c r="F71" i="28"/>
  <c r="CP54" i="5"/>
  <c r="CR13" i="5"/>
  <c r="CR30" i="5"/>
  <c r="CR8" i="5"/>
  <c r="CP43" i="5"/>
  <c r="CP26" i="5"/>
  <c r="CP19" i="5"/>
  <c r="CP34" i="5"/>
  <c r="CP80" i="5"/>
  <c r="CR11" i="5"/>
  <c r="CP78" i="5"/>
  <c r="CP49" i="5"/>
  <c r="CP17" i="5"/>
  <c r="CP77" i="5"/>
  <c r="CR67" i="5"/>
  <c r="CR45" i="5"/>
  <c r="CP7" i="5"/>
  <c r="CP73" i="5"/>
  <c r="CP45" i="5"/>
  <c r="CR37" i="5"/>
  <c r="CP60" i="5"/>
  <c r="CR64" i="5"/>
  <c r="CP24" i="5"/>
  <c r="CP28" i="5"/>
  <c r="CR20" i="5"/>
  <c r="CP57" i="5"/>
  <c r="CP79" i="5"/>
  <c r="CP27" i="5"/>
  <c r="CP48" i="5"/>
  <c r="E44" i="27"/>
  <c r="E45" i="27"/>
  <c r="F56" i="24"/>
  <c r="F32" i="24"/>
  <c r="F7" i="24"/>
  <c r="F43" i="27"/>
  <c r="F44" i="27" s="1"/>
  <c r="F18" i="24"/>
  <c r="F49" i="24"/>
  <c r="F30" i="24"/>
  <c r="F12" i="24"/>
  <c r="F34" i="24"/>
  <c r="F59" i="24"/>
  <c r="F29" i="24"/>
  <c r="F13" i="24"/>
  <c r="F28" i="24"/>
  <c r="F44" i="24"/>
  <c r="F16" i="24"/>
  <c r="F62" i="24"/>
  <c r="F51" i="24"/>
  <c r="F15" i="24"/>
  <c r="F70" i="24"/>
  <c r="F57" i="24"/>
  <c r="F22" i="24"/>
  <c r="F38" i="24"/>
  <c r="F37" i="24"/>
  <c r="F23" i="24"/>
  <c r="F36" i="24"/>
  <c r="F65" i="24"/>
  <c r="F52" i="24"/>
  <c r="F78" i="24"/>
  <c r="F61" i="24"/>
  <c r="F64" i="24"/>
  <c r="F47" i="24"/>
  <c r="F48" i="24"/>
  <c r="F77" i="24"/>
  <c r="F25" i="24"/>
  <c r="F67" i="24"/>
  <c r="F35" i="24"/>
  <c r="F39" i="24"/>
  <c r="F31" i="24"/>
  <c r="F60" i="24"/>
  <c r="F10" i="24"/>
  <c r="F40" i="24"/>
  <c r="F68" i="24"/>
  <c r="F14" i="24"/>
  <c r="F72" i="24"/>
  <c r="F76" i="24"/>
  <c r="F20" i="24"/>
  <c r="F21" i="24"/>
  <c r="F75" i="24"/>
  <c r="F73" i="24"/>
  <c r="F43" i="24"/>
  <c r="F50" i="24"/>
  <c r="F46" i="24"/>
  <c r="F71" i="24"/>
  <c r="F58" i="24"/>
  <c r="F42" i="24"/>
  <c r="F74" i="24"/>
  <c r="F8" i="24"/>
  <c r="F69" i="24"/>
  <c r="F33" i="24"/>
  <c r="F55" i="24"/>
  <c r="F17" i="24"/>
  <c r="F41" i="24"/>
  <c r="F63" i="24"/>
  <c r="F9" i="24"/>
  <c r="F66" i="24"/>
  <c r="F11" i="24"/>
  <c r="F45" i="24"/>
  <c r="F24" i="24"/>
  <c r="F19" i="24"/>
  <c r="F26" i="24"/>
  <c r="F80" i="24"/>
  <c r="F53" i="24"/>
  <c r="F54" i="24"/>
  <c r="C71" i="6"/>
  <c r="C6" i="30" s="1"/>
  <c r="G3" i="27"/>
  <c r="G62" i="27"/>
  <c r="G59" i="27"/>
  <c r="G40" i="27"/>
  <c r="G17" i="27"/>
  <c r="G9" i="27"/>
  <c r="G19" i="27"/>
  <c r="G66" i="27"/>
  <c r="G26" i="27"/>
  <c r="G16" i="27"/>
  <c r="G7" i="27"/>
  <c r="G23" i="27"/>
  <c r="G11" i="27"/>
  <c r="G31" i="27"/>
  <c r="G39" i="27"/>
  <c r="G63" i="27"/>
  <c r="G36" i="27"/>
  <c r="G30" i="27"/>
  <c r="G13" i="27"/>
  <c r="G15" i="27"/>
  <c r="G21" i="27"/>
  <c r="G58" i="27"/>
  <c r="G14" i="27"/>
  <c r="G8" i="27"/>
  <c r="G38" i="27"/>
  <c r="G25" i="27"/>
  <c r="G60" i="27"/>
  <c r="G18" i="27"/>
  <c r="G22" i="27"/>
  <c r="G10" i="27"/>
  <c r="G61" i="27"/>
  <c r="G33" i="27"/>
  <c r="G34" i="27"/>
  <c r="G12" i="27"/>
  <c r="G64" i="27"/>
  <c r="G41" i="27"/>
  <c r="G35" i="27"/>
  <c r="G67" i="27"/>
  <c r="G37" i="27"/>
  <c r="G20" i="27"/>
  <c r="F33" i="31"/>
  <c r="F13" i="31"/>
  <c r="F19" i="31"/>
  <c r="F18" i="31"/>
  <c r="F12" i="31"/>
  <c r="F28" i="31"/>
  <c r="F24" i="31"/>
  <c r="F23" i="31"/>
  <c r="F29" i="31"/>
  <c r="F20" i="31"/>
  <c r="F31" i="31"/>
  <c r="F25" i="31"/>
  <c r="F14" i="31"/>
  <c r="F26" i="31"/>
  <c r="F36" i="31"/>
  <c r="F34" i="31"/>
  <c r="G3" i="24"/>
  <c r="G4" i="24" s="1"/>
  <c r="G1" i="24" s="1"/>
  <c r="G70" i="24" s="1"/>
  <c r="H2" i="31"/>
  <c r="H2" i="28"/>
  <c r="CQ5" i="6"/>
  <c r="CR33" i="6" s="1"/>
  <c r="G4" i="28"/>
  <c r="G67" i="28" s="1"/>
  <c r="G5" i="28"/>
  <c r="G70" i="28" s="1"/>
  <c r="G1" i="28"/>
  <c r="G3" i="28"/>
  <c r="G59" i="28"/>
  <c r="G9" i="28"/>
  <c r="G35" i="28"/>
  <c r="G45" i="28"/>
  <c r="G28" i="28"/>
  <c r="G31" i="28"/>
  <c r="G20" i="28"/>
  <c r="G34" i="28"/>
  <c r="G15" i="28"/>
  <c r="G41" i="28"/>
  <c r="G69" i="28"/>
  <c r="G32" i="28"/>
  <c r="G53" i="28"/>
  <c r="G40" i="28"/>
  <c r="G29" i="28"/>
  <c r="G19" i="28"/>
  <c r="G47" i="28"/>
  <c r="G58" i="28"/>
  <c r="G17" i="28"/>
  <c r="G61" i="28"/>
  <c r="G49" i="28"/>
  <c r="G62" i="28"/>
  <c r="G63" i="28"/>
  <c r="G24" i="28"/>
  <c r="G38" i="28"/>
  <c r="G8" i="28"/>
  <c r="G22" i="28"/>
  <c r="G33" i="28"/>
  <c r="G21" i="28"/>
  <c r="G12" i="28"/>
  <c r="G44" i="28"/>
  <c r="G14" i="28"/>
  <c r="G57" i="28"/>
  <c r="G39" i="28"/>
  <c r="G36" i="28"/>
  <c r="G16" i="28"/>
  <c r="G18" i="28"/>
  <c r="G26" i="28"/>
  <c r="G42" i="28"/>
  <c r="G46" i="28"/>
  <c r="G11" i="28"/>
  <c r="G13" i="28"/>
  <c r="G10" i="28"/>
  <c r="G25" i="28"/>
  <c r="G23" i="28"/>
  <c r="G7" i="28"/>
  <c r="G43" i="28"/>
  <c r="G48" i="28"/>
  <c r="G64" i="28"/>
  <c r="G52" i="28"/>
  <c r="G68" i="28"/>
  <c r="G55" i="28"/>
  <c r="G56" i="28"/>
  <c r="G54" i="28"/>
  <c r="G66" i="28"/>
  <c r="G27" i="28"/>
  <c r="G37" i="28"/>
  <c r="G60" i="28"/>
  <c r="G1" i="31"/>
  <c r="G3" i="31"/>
  <c r="G5" i="31"/>
  <c r="G4" i="31"/>
  <c r="G8" i="31"/>
  <c r="G9" i="31" s="1"/>
  <c r="G6" i="31"/>
  <c r="G7" i="31"/>
  <c r="C14" i="30"/>
  <c r="C8" i="30" s="1"/>
  <c r="C184" i="30"/>
  <c r="C192" i="30"/>
  <c r="C201" i="30"/>
  <c r="C209" i="30"/>
  <c r="C217" i="30"/>
  <c r="C226" i="30"/>
  <c r="C178" i="30"/>
  <c r="C194" i="30"/>
  <c r="C211" i="30"/>
  <c r="C228" i="30"/>
  <c r="C204" i="30"/>
  <c r="C229" i="30"/>
  <c r="C207" i="30"/>
  <c r="C183" i="30"/>
  <c r="C216" i="30"/>
  <c r="C177" i="30"/>
  <c r="C185" i="30"/>
  <c r="C193" i="30"/>
  <c r="C202" i="30"/>
  <c r="C210" i="30"/>
  <c r="C218" i="30"/>
  <c r="C227" i="30"/>
  <c r="C235" i="30"/>
  <c r="C176" i="30"/>
  <c r="C186" i="30"/>
  <c r="C203" i="30"/>
  <c r="C236" i="30"/>
  <c r="C179" i="30"/>
  <c r="C187" i="30"/>
  <c r="C195" i="30"/>
  <c r="C212" i="30"/>
  <c r="C221" i="30"/>
  <c r="C237" i="30"/>
  <c r="C215" i="30"/>
  <c r="C208" i="30"/>
  <c r="C233" i="30"/>
  <c r="C180" i="30"/>
  <c r="C188" i="30"/>
  <c r="C196" i="30"/>
  <c r="C205" i="30"/>
  <c r="C213" i="30"/>
  <c r="C222" i="30"/>
  <c r="C230" i="30"/>
  <c r="C238" i="30"/>
  <c r="C181" i="30"/>
  <c r="C189" i="30"/>
  <c r="C197" i="30"/>
  <c r="C206" i="30"/>
  <c r="C214" i="30"/>
  <c r="C223" i="30"/>
  <c r="C231" i="30"/>
  <c r="C239" i="30"/>
  <c r="C182" i="30"/>
  <c r="C190" i="30"/>
  <c r="C198" i="30"/>
  <c r="C224" i="30"/>
  <c r="C232" i="30"/>
  <c r="C191" i="30"/>
  <c r="C225" i="30"/>
  <c r="G1" i="27"/>
  <c r="H2" i="24"/>
  <c r="H2" i="27"/>
  <c r="G53" i="24" l="1"/>
  <c r="G71" i="28"/>
  <c r="F46" i="27"/>
  <c r="G50" i="24"/>
  <c r="F45" i="27"/>
  <c r="G61" i="24"/>
  <c r="G20" i="24"/>
  <c r="G76" i="24"/>
  <c r="G60" i="24"/>
  <c r="G73" i="24"/>
  <c r="G26" i="24"/>
  <c r="G10" i="24"/>
  <c r="G42" i="24"/>
  <c r="G78" i="24"/>
  <c r="G33" i="24"/>
  <c r="G23" i="24"/>
  <c r="G41" i="24"/>
  <c r="G17" i="24"/>
  <c r="G68" i="24"/>
  <c r="G11" i="24"/>
  <c r="G21" i="24"/>
  <c r="G74" i="24"/>
  <c r="G7" i="24"/>
  <c r="G66" i="24"/>
  <c r="G18" i="24"/>
  <c r="G28" i="24"/>
  <c r="G22" i="24"/>
  <c r="G32" i="24"/>
  <c r="G80" i="24"/>
  <c r="G51" i="24"/>
  <c r="G77" i="24"/>
  <c r="G72" i="24"/>
  <c r="G44" i="24"/>
  <c r="G37" i="24"/>
  <c r="G40" i="24"/>
  <c r="G34" i="24"/>
  <c r="G59" i="24"/>
  <c r="G46" i="24"/>
  <c r="G43" i="27"/>
  <c r="G44" i="27" s="1"/>
  <c r="G57" i="24"/>
  <c r="G30" i="24"/>
  <c r="G35" i="24"/>
  <c r="G29" i="24"/>
  <c r="G15" i="24"/>
  <c r="G63" i="24"/>
  <c r="G13" i="24"/>
  <c r="G31" i="24"/>
  <c r="G79" i="24"/>
  <c r="G49" i="24"/>
  <c r="G47" i="24"/>
  <c r="G67" i="24"/>
  <c r="G54" i="24"/>
  <c r="G16" i="24"/>
  <c r="G9" i="24"/>
  <c r="G24" i="24"/>
  <c r="G14" i="24"/>
  <c r="G71" i="24"/>
  <c r="G43" i="24"/>
  <c r="G69" i="24"/>
  <c r="G8" i="24"/>
  <c r="G12" i="24"/>
  <c r="G39" i="24"/>
  <c r="G36" i="24"/>
  <c r="G25" i="24"/>
  <c r="G52" i="24"/>
  <c r="G56" i="24"/>
  <c r="G75" i="24"/>
  <c r="G62" i="24"/>
  <c r="G64" i="24"/>
  <c r="G19" i="24"/>
  <c r="G55" i="24"/>
  <c r="G48" i="24"/>
  <c r="G38" i="24"/>
  <c r="G58" i="24"/>
  <c r="G65" i="24"/>
  <c r="G45" i="24"/>
  <c r="G33" i="31"/>
  <c r="G19" i="31"/>
  <c r="G13" i="31"/>
  <c r="G23" i="31"/>
  <c r="G24" i="31"/>
  <c r="G18" i="31"/>
  <c r="G12" i="31"/>
  <c r="G31" i="31"/>
  <c r="G28" i="31"/>
  <c r="G20" i="31"/>
  <c r="G25" i="31"/>
  <c r="G36" i="31"/>
  <c r="G14" i="31"/>
  <c r="G29" i="31"/>
  <c r="G34" i="31"/>
  <c r="G26" i="31"/>
  <c r="H4" i="28"/>
  <c r="H67" i="28" s="1"/>
  <c r="H5" i="28"/>
  <c r="H70" i="28" s="1"/>
  <c r="H1" i="28"/>
  <c r="H3" i="28"/>
  <c r="H62" i="28"/>
  <c r="H59" i="28"/>
  <c r="H34" i="28"/>
  <c r="H15" i="28"/>
  <c r="H19" i="28"/>
  <c r="H58" i="28"/>
  <c r="H55" i="28"/>
  <c r="H57" i="28"/>
  <c r="H39" i="28"/>
  <c r="H36" i="28"/>
  <c r="H27" i="28"/>
  <c r="H22" i="28"/>
  <c r="H63" i="28"/>
  <c r="H41" i="28"/>
  <c r="H46" i="28"/>
  <c r="H49" i="28"/>
  <c r="H60" i="28"/>
  <c r="H21" i="28"/>
  <c r="H38" i="28"/>
  <c r="H14" i="28"/>
  <c r="H9" i="28"/>
  <c r="H16" i="28"/>
  <c r="H10" i="28"/>
  <c r="H20" i="28"/>
  <c r="H31" i="28"/>
  <c r="H33" i="28"/>
  <c r="H24" i="28"/>
  <c r="H7" i="28"/>
  <c r="H32" i="28"/>
  <c r="H17" i="28"/>
  <c r="H64" i="28"/>
  <c r="H12" i="28"/>
  <c r="H8" i="28"/>
  <c r="H48" i="28"/>
  <c r="H18" i="28"/>
  <c r="H44" i="28"/>
  <c r="H13" i="28"/>
  <c r="H42" i="28"/>
  <c r="H69" i="28"/>
  <c r="H56" i="28"/>
  <c r="H11" i="28"/>
  <c r="H37" i="28"/>
  <c r="H29" i="28"/>
  <c r="H61" i="28"/>
  <c r="H53" i="28"/>
  <c r="H66" i="28"/>
  <c r="H52" i="28"/>
  <c r="H43" i="28"/>
  <c r="H26" i="28"/>
  <c r="H45" i="28"/>
  <c r="H54" i="28"/>
  <c r="H23" i="28"/>
  <c r="H35" i="28"/>
  <c r="H28" i="28"/>
  <c r="H25" i="28"/>
  <c r="H47" i="28"/>
  <c r="H68" i="28"/>
  <c r="H40" i="28"/>
  <c r="H3" i="31"/>
  <c r="H4" i="31"/>
  <c r="H1" i="31"/>
  <c r="H5" i="31"/>
  <c r="H8" i="31"/>
  <c r="H9" i="31" s="1"/>
  <c r="H6" i="31"/>
  <c r="H7" i="31"/>
  <c r="CR70" i="6"/>
  <c r="CP47" i="6"/>
  <c r="CP16" i="6"/>
  <c r="CP48" i="6"/>
  <c r="CP80" i="6"/>
  <c r="CR28" i="6"/>
  <c r="CP83" i="6"/>
  <c r="CP65" i="6"/>
  <c r="CR41" i="6"/>
  <c r="CR43" i="6"/>
  <c r="CP61" i="6"/>
  <c r="CP22" i="6"/>
  <c r="CP54" i="6"/>
  <c r="CP86" i="6"/>
  <c r="CP55" i="6"/>
  <c r="CR63" i="6"/>
  <c r="CR58" i="6"/>
  <c r="CP79" i="6"/>
  <c r="CP20" i="6"/>
  <c r="CP52" i="6"/>
  <c r="CP84" i="6"/>
  <c r="CR32" i="6"/>
  <c r="CR47" i="6"/>
  <c r="CP73" i="6"/>
  <c r="CR49" i="6"/>
  <c r="CP9" i="6"/>
  <c r="CP69" i="6"/>
  <c r="CP26" i="6"/>
  <c r="CP58" i="6"/>
  <c r="CP90" i="6"/>
  <c r="CP59" i="6"/>
  <c r="CR10" i="6"/>
  <c r="CR62" i="6"/>
  <c r="CR11" i="6"/>
  <c r="CP24" i="6"/>
  <c r="CP56" i="6"/>
  <c r="CP88" i="6"/>
  <c r="CR56" i="6"/>
  <c r="CP13" i="6"/>
  <c r="CP85" i="6"/>
  <c r="CR57" i="6"/>
  <c r="CP17" i="6"/>
  <c r="CP77" i="6"/>
  <c r="CP30" i="6"/>
  <c r="CP62" i="6"/>
  <c r="CP15" i="6"/>
  <c r="CP63" i="6"/>
  <c r="CR18" i="6"/>
  <c r="CR66" i="6"/>
  <c r="CR27" i="6"/>
  <c r="CP28" i="6"/>
  <c r="CP60" i="6"/>
  <c r="CR8" i="6"/>
  <c r="CR60" i="6"/>
  <c r="CP21" i="6"/>
  <c r="CR9" i="6"/>
  <c r="CR61" i="6"/>
  <c r="CP25" i="6"/>
  <c r="CP81" i="6"/>
  <c r="CP34" i="6"/>
  <c r="CP66" i="6"/>
  <c r="CP27" i="6"/>
  <c r="CP67" i="6"/>
  <c r="CR22" i="6"/>
  <c r="CR7" i="6"/>
  <c r="CR39" i="6"/>
  <c r="CP32" i="6"/>
  <c r="CP64" i="6"/>
  <c r="CR12" i="6"/>
  <c r="CR64" i="6"/>
  <c r="CP29" i="6"/>
  <c r="CR21" i="6"/>
  <c r="CR69" i="6"/>
  <c r="CP33" i="6"/>
  <c r="CP89" i="6"/>
  <c r="CP38" i="6"/>
  <c r="CP70" i="6"/>
  <c r="CP31" i="6"/>
  <c r="CP71" i="6"/>
  <c r="CR26" i="6"/>
  <c r="CP7" i="6"/>
  <c r="CR67" i="6"/>
  <c r="CP36" i="6"/>
  <c r="CP68" i="6"/>
  <c r="CR16" i="6"/>
  <c r="CR68" i="6"/>
  <c r="CP37" i="6"/>
  <c r="CR25" i="6"/>
  <c r="CP23" i="6"/>
  <c r="CP41" i="6"/>
  <c r="CP10" i="6"/>
  <c r="CP42" i="6"/>
  <c r="CP74" i="6"/>
  <c r="CP35" i="6"/>
  <c r="CP87" i="6"/>
  <c r="CR34" i="6"/>
  <c r="CP8" i="6"/>
  <c r="CP40" i="6"/>
  <c r="CP72" i="6"/>
  <c r="CR20" i="6"/>
  <c r="CP19" i="6"/>
  <c r="CP45" i="6"/>
  <c r="CR29" i="6"/>
  <c r="CP75" i="6"/>
  <c r="CP49" i="6"/>
  <c r="CP14" i="6"/>
  <c r="CP46" i="6"/>
  <c r="CP78" i="6"/>
  <c r="CP43" i="6"/>
  <c r="CR23" i="6"/>
  <c r="CR42" i="6"/>
  <c r="CP11" i="6"/>
  <c r="CP12" i="6"/>
  <c r="CP44" i="6"/>
  <c r="CP76" i="6"/>
  <c r="CR24" i="6"/>
  <c r="CP39" i="6"/>
  <c r="CP53" i="6"/>
  <c r="CR37" i="6"/>
  <c r="CR15" i="6"/>
  <c r="CP57" i="6"/>
  <c r="CP18" i="6"/>
  <c r="CP50" i="6"/>
  <c r="CP82" i="6"/>
  <c r="CP51" i="6"/>
  <c r="CR35" i="6"/>
  <c r="CR46" i="6"/>
  <c r="H3" i="27"/>
  <c r="H15" i="27"/>
  <c r="H41" i="27"/>
  <c r="H7" i="27"/>
  <c r="H13" i="27"/>
  <c r="H22" i="27"/>
  <c r="H34" i="27"/>
  <c r="H8" i="27"/>
  <c r="H11" i="27"/>
  <c r="H36" i="27"/>
  <c r="H20" i="27"/>
  <c r="H38" i="27"/>
  <c r="H62" i="27"/>
  <c r="H39" i="27"/>
  <c r="H10" i="27"/>
  <c r="H58" i="27"/>
  <c r="H37" i="27"/>
  <c r="H64" i="27"/>
  <c r="H33" i="27"/>
  <c r="H31" i="27"/>
  <c r="H60" i="27"/>
  <c r="H9" i="27"/>
  <c r="H40" i="27"/>
  <c r="H59" i="27"/>
  <c r="H30" i="27"/>
  <c r="H63" i="27"/>
  <c r="H18" i="27"/>
  <c r="H23" i="27"/>
  <c r="H66" i="27"/>
  <c r="H16" i="27"/>
  <c r="H26" i="27"/>
  <c r="H14" i="27"/>
  <c r="H17" i="27"/>
  <c r="H21" i="27"/>
  <c r="H35" i="27"/>
  <c r="H67" i="27"/>
  <c r="H12" i="27"/>
  <c r="H19" i="27"/>
  <c r="H61" i="27"/>
  <c r="H25" i="27"/>
  <c r="H3" i="24"/>
  <c r="H4" i="24" s="1"/>
  <c r="H1" i="24" s="1"/>
  <c r="H53" i="24" s="1"/>
  <c r="I2" i="31"/>
  <c r="I2" i="28"/>
  <c r="C174" i="30"/>
  <c r="C10" i="30" s="1"/>
  <c r="H1" i="27"/>
  <c r="I2" i="24"/>
  <c r="I2" i="27"/>
  <c r="H71" i="28" l="1"/>
  <c r="H34" i="24"/>
  <c r="H79" i="24"/>
  <c r="H71" i="24"/>
  <c r="G45" i="27"/>
  <c r="G46" i="27"/>
  <c r="H15" i="24"/>
  <c r="H21" i="24"/>
  <c r="H74" i="24"/>
  <c r="H20" i="24"/>
  <c r="H59" i="24"/>
  <c r="H63" i="24"/>
  <c r="H25" i="24"/>
  <c r="H51" i="24"/>
  <c r="H78" i="24"/>
  <c r="H19" i="24"/>
  <c r="H73" i="24"/>
  <c r="H22" i="24"/>
  <c r="H48" i="24"/>
  <c r="H61" i="24"/>
  <c r="H56" i="24"/>
  <c r="H64" i="24"/>
  <c r="H36" i="24"/>
  <c r="H13" i="24"/>
  <c r="H41" i="24"/>
  <c r="H9" i="24"/>
  <c r="H70" i="24"/>
  <c r="H12" i="24"/>
  <c r="H29" i="24"/>
  <c r="H65" i="24"/>
  <c r="H67" i="24"/>
  <c r="H62" i="24"/>
  <c r="H44" i="24"/>
  <c r="H69" i="24"/>
  <c r="I5" i="31"/>
  <c r="I1" i="31"/>
  <c r="I4" i="31"/>
  <c r="I3" i="31"/>
  <c r="I8" i="31"/>
  <c r="I9" i="31" s="1"/>
  <c r="I6" i="31"/>
  <c r="I7" i="31"/>
  <c r="H77" i="24"/>
  <c r="H26" i="24"/>
  <c r="H32" i="24"/>
  <c r="H60" i="24"/>
  <c r="I3" i="27"/>
  <c r="I15" i="27"/>
  <c r="I22" i="27"/>
  <c r="I10" i="27"/>
  <c r="I59" i="27"/>
  <c r="I9" i="27"/>
  <c r="I58" i="27"/>
  <c r="I18" i="27"/>
  <c r="I8" i="27"/>
  <c r="I40" i="27"/>
  <c r="I21" i="27"/>
  <c r="I38" i="27"/>
  <c r="I12" i="27"/>
  <c r="I34" i="27"/>
  <c r="I23" i="27"/>
  <c r="I19" i="27"/>
  <c r="I64" i="27"/>
  <c r="I16" i="27"/>
  <c r="I31" i="27"/>
  <c r="I61" i="27"/>
  <c r="I63" i="27"/>
  <c r="I33" i="27"/>
  <c r="I67" i="27"/>
  <c r="I37" i="27"/>
  <c r="I26" i="27"/>
  <c r="I35" i="27"/>
  <c r="I11" i="27"/>
  <c r="I62" i="27"/>
  <c r="I39" i="27"/>
  <c r="I30" i="27"/>
  <c r="I36" i="27"/>
  <c r="I7" i="27"/>
  <c r="I60" i="27"/>
  <c r="I41" i="27"/>
  <c r="I66" i="27"/>
  <c r="I17" i="27"/>
  <c r="I25" i="27"/>
  <c r="I13" i="27"/>
  <c r="I20" i="27"/>
  <c r="I14" i="27"/>
  <c r="H52" i="24"/>
  <c r="H18" i="24"/>
  <c r="H16" i="24"/>
  <c r="H14" i="24"/>
  <c r="H11" i="24"/>
  <c r="H30" i="24"/>
  <c r="H28" i="24"/>
  <c r="H31" i="24"/>
  <c r="H40" i="24"/>
  <c r="H42" i="24"/>
  <c r="H68" i="24"/>
  <c r="I3" i="24"/>
  <c r="I4" i="24" s="1"/>
  <c r="I1" i="24" s="1"/>
  <c r="I68" i="24" s="1"/>
  <c r="J2" i="31"/>
  <c r="J2" i="28"/>
  <c r="H43" i="27"/>
  <c r="H33" i="31"/>
  <c r="H19" i="31"/>
  <c r="H12" i="31"/>
  <c r="H13" i="31"/>
  <c r="H24" i="31"/>
  <c r="H18" i="31"/>
  <c r="H23" i="31"/>
  <c r="H14" i="31"/>
  <c r="H28" i="31"/>
  <c r="H29" i="31"/>
  <c r="H31" i="31"/>
  <c r="H20" i="31"/>
  <c r="H25" i="31"/>
  <c r="H34" i="31"/>
  <c r="H36" i="31"/>
  <c r="H26" i="31"/>
  <c r="I4" i="28"/>
  <c r="I67" i="28" s="1"/>
  <c r="I5" i="28"/>
  <c r="I70" i="28" s="1"/>
  <c r="I1" i="28"/>
  <c r="I3" i="28"/>
  <c r="I55" i="28"/>
  <c r="I26" i="28"/>
  <c r="I22" i="28"/>
  <c r="I38" i="28"/>
  <c r="I11" i="28"/>
  <c r="I53" i="28"/>
  <c r="I49" i="28"/>
  <c r="I46" i="28"/>
  <c r="I60" i="28"/>
  <c r="I56" i="28"/>
  <c r="I34" i="28"/>
  <c r="I15" i="28"/>
  <c r="I47" i="28"/>
  <c r="I40" i="28"/>
  <c r="I31" i="28"/>
  <c r="I10" i="28"/>
  <c r="I25" i="28"/>
  <c r="I43" i="28"/>
  <c r="I19" i="28"/>
  <c r="I37" i="28"/>
  <c r="I9" i="28"/>
  <c r="I39" i="28"/>
  <c r="I28" i="28"/>
  <c r="I29" i="28"/>
  <c r="I27" i="28"/>
  <c r="I64" i="28"/>
  <c r="I35" i="28"/>
  <c r="I12" i="28"/>
  <c r="I33" i="28"/>
  <c r="I68" i="28"/>
  <c r="I18" i="28"/>
  <c r="I17" i="28"/>
  <c r="I20" i="28"/>
  <c r="I63" i="28"/>
  <c r="I66" i="28"/>
  <c r="I7" i="28"/>
  <c r="I42" i="28"/>
  <c r="I59" i="28"/>
  <c r="I57" i="28"/>
  <c r="I61" i="28"/>
  <c r="I45" i="28"/>
  <c r="I32" i="28"/>
  <c r="I69" i="28"/>
  <c r="I58" i="28"/>
  <c r="I52" i="28"/>
  <c r="I54" i="28"/>
  <c r="I62" i="28"/>
  <c r="I48" i="28"/>
  <c r="I13" i="28"/>
  <c r="I24" i="28"/>
  <c r="I8" i="28"/>
  <c r="I14" i="28"/>
  <c r="I44" i="28"/>
  <c r="I23" i="28"/>
  <c r="I16" i="28"/>
  <c r="I41" i="28"/>
  <c r="I36" i="28"/>
  <c r="I21" i="28"/>
  <c r="H7" i="24"/>
  <c r="H24" i="24"/>
  <c r="H80" i="24"/>
  <c r="H72" i="24"/>
  <c r="H17" i="24"/>
  <c r="H23" i="24"/>
  <c r="H37" i="24"/>
  <c r="H35" i="24"/>
  <c r="H39" i="24"/>
  <c r="H43" i="24"/>
  <c r="H50" i="24"/>
  <c r="H76" i="24"/>
  <c r="H10" i="24"/>
  <c r="H38" i="24"/>
  <c r="H54" i="24"/>
  <c r="H8" i="24"/>
  <c r="H57" i="24"/>
  <c r="H75" i="24"/>
  <c r="H47" i="24"/>
  <c r="H46" i="24"/>
  <c r="H49" i="24"/>
  <c r="H58" i="24"/>
  <c r="H45" i="24"/>
  <c r="H55" i="24"/>
  <c r="H33" i="24"/>
  <c r="H66" i="24"/>
  <c r="I1" i="27"/>
  <c r="J2" i="24"/>
  <c r="J3" i="24" s="1"/>
  <c r="J4" i="24" s="1"/>
  <c r="J1" i="24" s="1"/>
  <c r="J2" i="27"/>
  <c r="I76" i="24" l="1"/>
  <c r="I71" i="28"/>
  <c r="I36" i="24"/>
  <c r="I25" i="24"/>
  <c r="I43" i="27"/>
  <c r="I45" i="27" s="1"/>
  <c r="I11" i="24"/>
  <c r="I23" i="24"/>
  <c r="I35" i="24"/>
  <c r="I40" i="24"/>
  <c r="I79" i="24"/>
  <c r="I7" i="24"/>
  <c r="I51" i="24"/>
  <c r="I34" i="24"/>
  <c r="I42" i="24"/>
  <c r="I45" i="24"/>
  <c r="I21" i="24"/>
  <c r="I78" i="24"/>
  <c r="I69" i="24"/>
  <c r="I54" i="24"/>
  <c r="I47" i="24"/>
  <c r="I39" i="24"/>
  <c r="I41" i="24"/>
  <c r="I67" i="24"/>
  <c r="I33" i="24"/>
  <c r="I22" i="24"/>
  <c r="I80" i="24"/>
  <c r="I66" i="24"/>
  <c r="I46" i="24"/>
  <c r="I75" i="24"/>
  <c r="I10" i="24"/>
  <c r="I71" i="24"/>
  <c r="I55" i="24"/>
  <c r="I44" i="24"/>
  <c r="I62" i="24"/>
  <c r="I9" i="24"/>
  <c r="I13" i="24"/>
  <c r="I20" i="24"/>
  <c r="I72" i="24"/>
  <c r="I38" i="24"/>
  <c r="I58" i="24"/>
  <c r="I65" i="24"/>
  <c r="I52" i="24"/>
  <c r="I74" i="24"/>
  <c r="I53" i="24"/>
  <c r="I31" i="24"/>
  <c r="I77" i="24"/>
  <c r="I59" i="24"/>
  <c r="I8" i="24"/>
  <c r="I19" i="24"/>
  <c r="I48" i="24"/>
  <c r="I49" i="24"/>
  <c r="I29" i="24"/>
  <c r="I15" i="24"/>
  <c r="I26" i="24"/>
  <c r="I24" i="24"/>
  <c r="I61" i="24"/>
  <c r="I64" i="24"/>
  <c r="I73" i="24"/>
  <c r="I60" i="24"/>
  <c r="I63" i="24"/>
  <c r="I17" i="24"/>
  <c r="I12" i="24"/>
  <c r="I30" i="24"/>
  <c r="I57" i="24"/>
  <c r="I37" i="24"/>
  <c r="I50" i="24"/>
  <c r="I18" i="24"/>
  <c r="I16" i="24"/>
  <c r="I14" i="24"/>
  <c r="I56" i="24"/>
  <c r="I28" i="24"/>
  <c r="I70" i="24"/>
  <c r="I32" i="24"/>
  <c r="I43" i="24"/>
  <c r="H44" i="27"/>
  <c r="H45" i="27"/>
  <c r="H46" i="27"/>
  <c r="J3" i="27"/>
  <c r="J59" i="27"/>
  <c r="J66" i="27"/>
  <c r="J67" i="27"/>
  <c r="J21" i="27"/>
  <c r="J60" i="27"/>
  <c r="J20" i="27"/>
  <c r="J63" i="27"/>
  <c r="J16" i="27"/>
  <c r="J13" i="27"/>
  <c r="J23" i="27"/>
  <c r="J41" i="27"/>
  <c r="J17" i="27"/>
  <c r="J19" i="27"/>
  <c r="J14" i="27"/>
  <c r="J36" i="27"/>
  <c r="J15" i="27"/>
  <c r="J34" i="27"/>
  <c r="J8" i="27"/>
  <c r="J61" i="27"/>
  <c r="J25" i="27"/>
  <c r="J18" i="27"/>
  <c r="J33" i="27"/>
  <c r="J11" i="27"/>
  <c r="J40" i="27"/>
  <c r="J22" i="27"/>
  <c r="J31" i="27"/>
  <c r="J30" i="27"/>
  <c r="J12" i="27"/>
  <c r="J37" i="27"/>
  <c r="J9" i="27"/>
  <c r="J38" i="27"/>
  <c r="J58" i="27"/>
  <c r="J35" i="27"/>
  <c r="J7" i="27"/>
  <c r="J10" i="27"/>
  <c r="J62" i="27"/>
  <c r="J64" i="27"/>
  <c r="J26" i="27"/>
  <c r="J39" i="27"/>
  <c r="J4" i="28"/>
  <c r="J67" i="28" s="1"/>
  <c r="J5" i="28"/>
  <c r="J70" i="28" s="1"/>
  <c r="J1" i="28"/>
  <c r="J3" i="28"/>
  <c r="J8" i="28"/>
  <c r="J29" i="28"/>
  <c r="J61" i="28"/>
  <c r="J24" i="28"/>
  <c r="J47" i="28"/>
  <c r="J64" i="28"/>
  <c r="J32" i="28"/>
  <c r="J49" i="28"/>
  <c r="J59" i="28"/>
  <c r="J11" i="28"/>
  <c r="J19" i="28"/>
  <c r="J43" i="28"/>
  <c r="J12" i="28"/>
  <c r="J21" i="28"/>
  <c r="J16" i="28"/>
  <c r="J60" i="28"/>
  <c r="J27" i="28"/>
  <c r="J53" i="28"/>
  <c r="J41" i="28"/>
  <c r="J62" i="28"/>
  <c r="J69" i="28"/>
  <c r="J42" i="28"/>
  <c r="J57" i="28"/>
  <c r="J52" i="28"/>
  <c r="J46" i="28"/>
  <c r="J39" i="28"/>
  <c r="J34" i="28"/>
  <c r="J33" i="28"/>
  <c r="J55" i="28"/>
  <c r="J10" i="28"/>
  <c r="J22" i="28"/>
  <c r="J68" i="28"/>
  <c r="J25" i="28"/>
  <c r="J13" i="28"/>
  <c r="J35" i="28"/>
  <c r="J63" i="28"/>
  <c r="J40" i="28"/>
  <c r="J36" i="28"/>
  <c r="J18" i="28"/>
  <c r="J44" i="28"/>
  <c r="J9" i="28"/>
  <c r="J7" i="28"/>
  <c r="J23" i="28"/>
  <c r="J45" i="28"/>
  <c r="J37" i="28"/>
  <c r="J14" i="28"/>
  <c r="J56" i="28"/>
  <c r="J58" i="28"/>
  <c r="J26" i="28"/>
  <c r="J48" i="28"/>
  <c r="J38" i="28"/>
  <c r="J28" i="28"/>
  <c r="J20" i="28"/>
  <c r="J15" i="28"/>
  <c r="J66" i="28"/>
  <c r="J31" i="28"/>
  <c r="J54" i="28"/>
  <c r="J17" i="28"/>
  <c r="I19" i="31"/>
  <c r="I33" i="31"/>
  <c r="I13" i="31"/>
  <c r="I28" i="31"/>
  <c r="I23" i="31"/>
  <c r="I18" i="31"/>
  <c r="I24" i="31"/>
  <c r="I12" i="31"/>
  <c r="I14" i="31"/>
  <c r="I34" i="31"/>
  <c r="I26" i="31"/>
  <c r="I31" i="31"/>
  <c r="I29" i="31"/>
  <c r="I20" i="31"/>
  <c r="I25" i="31"/>
  <c r="I36" i="31"/>
  <c r="J5" i="31"/>
  <c r="J4" i="31"/>
  <c r="J3" i="31"/>
  <c r="J1" i="31"/>
  <c r="J8" i="31"/>
  <c r="J9" i="31" s="1"/>
  <c r="J6" i="31"/>
  <c r="J7" i="31"/>
  <c r="K2" i="31"/>
  <c r="K2" i="28"/>
  <c r="J1" i="27"/>
  <c r="K2" i="24"/>
  <c r="L2" i="24" s="1"/>
  <c r="K2" i="27"/>
  <c r="J75" i="24"/>
  <c r="J67" i="24"/>
  <c r="J59" i="24"/>
  <c r="J51" i="24"/>
  <c r="J43" i="24"/>
  <c r="J74" i="24"/>
  <c r="J66" i="24"/>
  <c r="J58" i="24"/>
  <c r="J50" i="24"/>
  <c r="J42" i="24"/>
  <c r="J80" i="24"/>
  <c r="J72" i="24"/>
  <c r="J64" i="24"/>
  <c r="J56" i="24"/>
  <c r="J48" i="24"/>
  <c r="J55" i="24"/>
  <c r="J49" i="24"/>
  <c r="J46" i="24"/>
  <c r="J39" i="24"/>
  <c r="J31" i="24"/>
  <c r="J79" i="24"/>
  <c r="J73" i="24"/>
  <c r="J70" i="24"/>
  <c r="J61" i="24"/>
  <c r="J52" i="24"/>
  <c r="J38" i="24"/>
  <c r="J76" i="24"/>
  <c r="J37" i="24"/>
  <c r="J29" i="24"/>
  <c r="J71" i="24"/>
  <c r="J65" i="24"/>
  <c r="J54" i="24"/>
  <c r="J53" i="24"/>
  <c r="J32" i="24"/>
  <c r="J23" i="24"/>
  <c r="J78" i="24"/>
  <c r="J77" i="24"/>
  <c r="J60" i="24"/>
  <c r="J41" i="24"/>
  <c r="J22" i="24"/>
  <c r="J63" i="24"/>
  <c r="J62" i="24"/>
  <c r="J57" i="24"/>
  <c r="J45" i="24"/>
  <c r="J44" i="24"/>
  <c r="J36" i="24"/>
  <c r="J19" i="24"/>
  <c r="J69" i="24"/>
  <c r="J12" i="24"/>
  <c r="J11" i="24"/>
  <c r="J26" i="24"/>
  <c r="J13" i="24"/>
  <c r="J10" i="24"/>
  <c r="J34" i="24"/>
  <c r="J33" i="24"/>
  <c r="J20" i="24"/>
  <c r="J14" i="24"/>
  <c r="J9" i="24"/>
  <c r="J15" i="24"/>
  <c r="J68" i="24"/>
  <c r="J35" i="24"/>
  <c r="J17" i="24"/>
  <c r="J40" i="24"/>
  <c r="J28" i="24"/>
  <c r="J8" i="24"/>
  <c r="J7" i="24"/>
  <c r="J47" i="24"/>
  <c r="J16" i="24"/>
  <c r="J18" i="24"/>
  <c r="J24" i="24"/>
  <c r="J30" i="24"/>
  <c r="J25" i="24"/>
  <c r="J21" i="24"/>
  <c r="L3" i="24" l="1"/>
  <c r="L4" i="24" s="1"/>
  <c r="L1" i="24" s="1"/>
  <c r="J71" i="28"/>
  <c r="J43" i="27"/>
  <c r="J45" i="27" s="1"/>
  <c r="I46" i="27"/>
  <c r="I44" i="27"/>
  <c r="K4" i="31"/>
  <c r="K3" i="31"/>
  <c r="K5" i="31"/>
  <c r="K1" i="31"/>
  <c r="K8" i="31"/>
  <c r="K9" i="31" s="1"/>
  <c r="K6" i="31"/>
  <c r="K7" i="31"/>
  <c r="K3" i="24"/>
  <c r="K4" i="24" s="1"/>
  <c r="K1" i="24" s="1"/>
  <c r="K57" i="24" s="1"/>
  <c r="L2" i="31"/>
  <c r="L2" i="28"/>
  <c r="J19" i="31"/>
  <c r="J13" i="31"/>
  <c r="J33" i="31"/>
  <c r="J18" i="31"/>
  <c r="J28" i="31"/>
  <c r="J12" i="31"/>
  <c r="J24" i="31"/>
  <c r="J23" i="31"/>
  <c r="J29" i="31"/>
  <c r="J34" i="31"/>
  <c r="J20" i="31"/>
  <c r="J31" i="31"/>
  <c r="J25" i="31"/>
  <c r="J14" i="31"/>
  <c r="J26" i="31"/>
  <c r="J36" i="31"/>
  <c r="K3" i="27"/>
  <c r="K62" i="27"/>
  <c r="K63" i="27"/>
  <c r="K30" i="27"/>
  <c r="K21" i="27"/>
  <c r="K15" i="27"/>
  <c r="K18" i="27"/>
  <c r="K64" i="27"/>
  <c r="K23" i="27"/>
  <c r="K35" i="27"/>
  <c r="K11" i="27"/>
  <c r="K19" i="27"/>
  <c r="K34" i="27"/>
  <c r="K40" i="27"/>
  <c r="K12" i="27"/>
  <c r="K22" i="27"/>
  <c r="K17" i="27"/>
  <c r="K13" i="27"/>
  <c r="K38" i="27"/>
  <c r="K67" i="27"/>
  <c r="K10" i="27"/>
  <c r="K61" i="27"/>
  <c r="K36" i="27"/>
  <c r="K66" i="27"/>
  <c r="K31" i="27"/>
  <c r="K39" i="27"/>
  <c r="K26" i="27"/>
  <c r="K7" i="27"/>
  <c r="K60" i="27"/>
  <c r="K59" i="27"/>
  <c r="K33" i="27"/>
  <c r="K16" i="27"/>
  <c r="K9" i="27"/>
  <c r="K20" i="27"/>
  <c r="K41" i="27"/>
  <c r="K14" i="27"/>
  <c r="K8" i="27"/>
  <c r="K37" i="27"/>
  <c r="K58" i="27"/>
  <c r="K25" i="27"/>
  <c r="K4" i="28"/>
  <c r="K67" i="28" s="1"/>
  <c r="K5" i="28"/>
  <c r="K70" i="28" s="1"/>
  <c r="K1" i="28"/>
  <c r="K3" i="28"/>
  <c r="K22" i="28"/>
  <c r="K42" i="28"/>
  <c r="K59" i="28"/>
  <c r="K13" i="28"/>
  <c r="K21" i="28"/>
  <c r="K43" i="28"/>
  <c r="K32" i="28"/>
  <c r="K9" i="28"/>
  <c r="K17" i="28"/>
  <c r="K45" i="28"/>
  <c r="K7" i="28"/>
  <c r="K56" i="28"/>
  <c r="K58" i="28"/>
  <c r="K15" i="28"/>
  <c r="K38" i="28"/>
  <c r="K68" i="28"/>
  <c r="K19" i="28"/>
  <c r="K11" i="28"/>
  <c r="K62" i="28"/>
  <c r="K35" i="28"/>
  <c r="K48" i="28"/>
  <c r="K53" i="28"/>
  <c r="K31" i="28"/>
  <c r="K10" i="28"/>
  <c r="K26" i="28"/>
  <c r="K39" i="28"/>
  <c r="K23" i="28"/>
  <c r="K64" i="28"/>
  <c r="K8" i="28"/>
  <c r="K34" i="28"/>
  <c r="K55" i="28"/>
  <c r="K41" i="28"/>
  <c r="K60" i="28"/>
  <c r="K49" i="28"/>
  <c r="K36" i="28"/>
  <c r="K54" i="28"/>
  <c r="K52" i="28"/>
  <c r="K24" i="28"/>
  <c r="K14" i="28"/>
  <c r="K20" i="28"/>
  <c r="K44" i="28"/>
  <c r="K16" i="28"/>
  <c r="K57" i="28"/>
  <c r="K33" i="28"/>
  <c r="K63" i="28"/>
  <c r="K27" i="28"/>
  <c r="K66" i="28"/>
  <c r="K37" i="28"/>
  <c r="K40" i="28"/>
  <c r="K25" i="28"/>
  <c r="K46" i="28"/>
  <c r="K12" i="28"/>
  <c r="K29" i="28"/>
  <c r="K61" i="28"/>
  <c r="K47" i="28"/>
  <c r="K18" i="28"/>
  <c r="K28" i="28"/>
  <c r="K69" i="28"/>
  <c r="K1" i="27"/>
  <c r="L2" i="27"/>
  <c r="L60" i="24" l="1"/>
  <c r="L64" i="24"/>
  <c r="L68" i="24"/>
  <c r="L72" i="24"/>
  <c r="L76" i="24"/>
  <c r="L80" i="24"/>
  <c r="L61" i="24"/>
  <c r="L65" i="24"/>
  <c r="L69" i="24"/>
  <c r="L73" i="24"/>
  <c r="L77" i="24"/>
  <c r="L79" i="24"/>
  <c r="L62" i="24"/>
  <c r="L66" i="24"/>
  <c r="L70" i="24"/>
  <c r="L74" i="24"/>
  <c r="L78" i="24"/>
  <c r="L63" i="24"/>
  <c r="L67" i="24"/>
  <c r="L71" i="24"/>
  <c r="L75" i="24"/>
  <c r="L57" i="24"/>
  <c r="L41" i="24"/>
  <c r="L25" i="24"/>
  <c r="L9" i="24"/>
  <c r="L40" i="24"/>
  <c r="L24" i="24"/>
  <c r="L8" i="24"/>
  <c r="L51" i="24"/>
  <c r="L35" i="24"/>
  <c r="L15" i="24"/>
  <c r="L54" i="24"/>
  <c r="L38" i="24"/>
  <c r="L22" i="24"/>
  <c r="L53" i="24"/>
  <c r="L37" i="24"/>
  <c r="L21" i="24"/>
  <c r="L52" i="24"/>
  <c r="L36" i="24"/>
  <c r="L20" i="24"/>
  <c r="L56" i="24"/>
  <c r="L47" i="24"/>
  <c r="L31" i="24"/>
  <c r="L11" i="24"/>
  <c r="L50" i="24"/>
  <c r="L34" i="24"/>
  <c r="L49" i="24"/>
  <c r="L33" i="24"/>
  <c r="L17" i="24"/>
  <c r="L48" i="24"/>
  <c r="L32" i="24"/>
  <c r="L16" i="24"/>
  <c r="L59" i="24"/>
  <c r="L43" i="24"/>
  <c r="L23" i="24"/>
  <c r="L7" i="24"/>
  <c r="L46" i="24"/>
  <c r="L30" i="24"/>
  <c r="L14" i="24"/>
  <c r="L45" i="24"/>
  <c r="L29" i="24"/>
  <c r="L13" i="24"/>
  <c r="L44" i="24"/>
  <c r="L28" i="24"/>
  <c r="L12" i="24"/>
  <c r="L55" i="24"/>
  <c r="L39" i="24"/>
  <c r="L19" i="24"/>
  <c r="L58" i="24"/>
  <c r="L42" i="24"/>
  <c r="L26" i="24"/>
  <c r="L10" i="24"/>
  <c r="L18" i="24"/>
  <c r="J44" i="27"/>
  <c r="J46" i="27"/>
  <c r="K71" i="28"/>
  <c r="K14" i="24"/>
  <c r="K43" i="27"/>
  <c r="K45" i="27" s="1"/>
  <c r="K80" i="24"/>
  <c r="K78" i="24"/>
  <c r="K47" i="24"/>
  <c r="K24" i="24"/>
  <c r="K65" i="24"/>
  <c r="K44" i="24"/>
  <c r="K76" i="24"/>
  <c r="K62" i="24"/>
  <c r="K29" i="24"/>
  <c r="K53" i="24"/>
  <c r="K23" i="24"/>
  <c r="K18" i="24"/>
  <c r="K34" i="24"/>
  <c r="K36" i="24"/>
  <c r="K38" i="24"/>
  <c r="K63" i="24"/>
  <c r="K42" i="24"/>
  <c r="K32" i="24"/>
  <c r="K15" i="24"/>
  <c r="K59" i="24"/>
  <c r="K52" i="24"/>
  <c r="K79" i="24"/>
  <c r="K11" i="24"/>
  <c r="K7" i="24"/>
  <c r="K51" i="24"/>
  <c r="K60" i="24"/>
  <c r="K54" i="24"/>
  <c r="K61" i="24"/>
  <c r="K41" i="24"/>
  <c r="K66" i="24"/>
  <c r="K40" i="24"/>
  <c r="K20" i="24"/>
  <c r="K28" i="24"/>
  <c r="K55" i="24"/>
  <c r="K31" i="24"/>
  <c r="K75" i="24"/>
  <c r="K10" i="24"/>
  <c r="K68" i="24"/>
  <c r="K72" i="24"/>
  <c r="K37" i="24"/>
  <c r="K64" i="24"/>
  <c r="K49" i="24"/>
  <c r="K74" i="24"/>
  <c r="K56" i="24"/>
  <c r="K46" i="24"/>
  <c r="K21" i="24"/>
  <c r="K30" i="24"/>
  <c r="K73" i="24"/>
  <c r="K19" i="24"/>
  <c r="K8" i="24"/>
  <c r="K26" i="24"/>
  <c r="K22" i="24"/>
  <c r="K45" i="24"/>
  <c r="K43" i="24"/>
  <c r="K71" i="24"/>
  <c r="K50" i="24"/>
  <c r="K12" i="24"/>
  <c r="K16" i="24"/>
  <c r="K33" i="24"/>
  <c r="K48" i="24"/>
  <c r="K58" i="24"/>
  <c r="K39" i="24"/>
  <c r="K25" i="24"/>
  <c r="K17" i="24"/>
  <c r="K35" i="24"/>
  <c r="K9" i="24"/>
  <c r="K13" i="24"/>
  <c r="K69" i="24"/>
  <c r="K77" i="24"/>
  <c r="K67" i="24"/>
  <c r="K70" i="24"/>
  <c r="L4" i="28"/>
  <c r="L67" i="28" s="1"/>
  <c r="L5" i="28"/>
  <c r="L70" i="28" s="1"/>
  <c r="L1" i="28"/>
  <c r="L3" i="28"/>
  <c r="L57" i="28"/>
  <c r="L66" i="28"/>
  <c r="L22" i="28"/>
  <c r="L15" i="28"/>
  <c r="L25" i="28"/>
  <c r="L44" i="28"/>
  <c r="L26" i="28"/>
  <c r="L11" i="28"/>
  <c r="L39" i="28"/>
  <c r="L43" i="28"/>
  <c r="L40" i="28"/>
  <c r="L9" i="28"/>
  <c r="L53" i="28"/>
  <c r="L54" i="28"/>
  <c r="L18" i="28"/>
  <c r="L62" i="28"/>
  <c r="L14" i="28"/>
  <c r="L64" i="28"/>
  <c r="L8" i="28"/>
  <c r="L60" i="28"/>
  <c r="L32" i="28"/>
  <c r="L42" i="28"/>
  <c r="L34" i="28"/>
  <c r="L69" i="28"/>
  <c r="L17" i="28"/>
  <c r="L21" i="28"/>
  <c r="L23" i="28"/>
  <c r="L29" i="28"/>
  <c r="L13" i="28"/>
  <c r="L12" i="28"/>
  <c r="L52" i="28"/>
  <c r="L36" i="28"/>
  <c r="L20" i="28"/>
  <c r="L37" i="28"/>
  <c r="L7" i="28"/>
  <c r="L10" i="28"/>
  <c r="L27" i="28"/>
  <c r="L48" i="28"/>
  <c r="L46" i="28"/>
  <c r="L33" i="28"/>
  <c r="L68" i="28"/>
  <c r="L19" i="28"/>
  <c r="L31" i="28"/>
  <c r="L28" i="28"/>
  <c r="L56" i="28"/>
  <c r="L16" i="28"/>
  <c r="L59" i="28"/>
  <c r="L38" i="28"/>
  <c r="L45" i="28"/>
  <c r="L41" i="28"/>
  <c r="L63" i="28"/>
  <c r="L49" i="28"/>
  <c r="L55" i="28"/>
  <c r="L61" i="28"/>
  <c r="L35" i="28"/>
  <c r="L47" i="28"/>
  <c r="L24" i="28"/>
  <c r="L58" i="28"/>
  <c r="L4" i="31"/>
  <c r="L5" i="31"/>
  <c r="L3" i="31"/>
  <c r="L1" i="31"/>
  <c r="L8" i="31"/>
  <c r="L9" i="31" s="1"/>
  <c r="L7" i="31"/>
  <c r="L6" i="31"/>
  <c r="L3" i="27"/>
  <c r="L19" i="27"/>
  <c r="L22" i="27"/>
  <c r="L25" i="27"/>
  <c r="L40" i="27"/>
  <c r="L16" i="27"/>
  <c r="L21" i="27"/>
  <c r="L20" i="27"/>
  <c r="L38" i="27"/>
  <c r="L37" i="27"/>
  <c r="L58" i="27"/>
  <c r="L34" i="27"/>
  <c r="L64" i="27"/>
  <c r="L11" i="27"/>
  <c r="L17" i="27"/>
  <c r="L10" i="27"/>
  <c r="L7" i="27"/>
  <c r="L36" i="27"/>
  <c r="L30" i="27"/>
  <c r="L62" i="27"/>
  <c r="L35" i="27"/>
  <c r="L15" i="27"/>
  <c r="L26" i="27"/>
  <c r="L59" i="27"/>
  <c r="L63" i="27"/>
  <c r="L33" i="27"/>
  <c r="L18" i="27"/>
  <c r="L67" i="27"/>
  <c r="L41" i="27"/>
  <c r="L61" i="27"/>
  <c r="L39" i="27"/>
  <c r="L9" i="27"/>
  <c r="L14" i="27"/>
  <c r="L31" i="27"/>
  <c r="L66" i="27"/>
  <c r="L12" i="27"/>
  <c r="L8" i="27"/>
  <c r="L23" i="27"/>
  <c r="L13" i="27"/>
  <c r="L60" i="27"/>
  <c r="K19" i="31"/>
  <c r="K33" i="31"/>
  <c r="K13" i="31"/>
  <c r="K12" i="31"/>
  <c r="K18" i="31"/>
  <c r="K24" i="31"/>
  <c r="K28" i="31"/>
  <c r="K23" i="31"/>
  <c r="K29" i="31"/>
  <c r="K34" i="31"/>
  <c r="K25" i="31"/>
  <c r="K14" i="31"/>
  <c r="K20" i="31"/>
  <c r="K31" i="31"/>
  <c r="K36" i="31"/>
  <c r="K26" i="31"/>
  <c r="M2" i="31"/>
  <c r="M2" i="28"/>
  <c r="L1" i="27"/>
  <c r="M2" i="24"/>
  <c r="M2" i="27"/>
  <c r="K44" i="27" l="1"/>
  <c r="L43" i="27"/>
  <c r="L45" i="27" s="1"/>
  <c r="K46" i="27"/>
  <c r="L71" i="28"/>
  <c r="M1" i="31"/>
  <c r="M6" i="31"/>
  <c r="M3" i="31"/>
  <c r="M7" i="31"/>
  <c r="M4" i="31"/>
  <c r="M8" i="31"/>
  <c r="M9" i="31" s="1"/>
  <c r="M5" i="31"/>
  <c r="L19" i="31"/>
  <c r="L33" i="31"/>
  <c r="L13" i="31"/>
  <c r="L28" i="31"/>
  <c r="L12" i="31"/>
  <c r="L18" i="31"/>
  <c r="L23" i="31"/>
  <c r="L24" i="31"/>
  <c r="L14" i="31"/>
  <c r="L25" i="31"/>
  <c r="L20" i="31"/>
  <c r="L29" i="31"/>
  <c r="L31" i="31"/>
  <c r="L26" i="31"/>
  <c r="L34" i="31"/>
  <c r="L36" i="31"/>
  <c r="M3" i="27"/>
  <c r="M38" i="27"/>
  <c r="M34" i="27"/>
  <c r="M67" i="27"/>
  <c r="M23" i="27"/>
  <c r="M59" i="27"/>
  <c r="M39" i="27"/>
  <c r="M16" i="27"/>
  <c r="M35" i="27"/>
  <c r="M19" i="27"/>
  <c r="M33" i="27"/>
  <c r="M37" i="27"/>
  <c r="M20" i="27"/>
  <c r="M8" i="27"/>
  <c r="M14" i="27"/>
  <c r="M36" i="27"/>
  <c r="M15" i="27"/>
  <c r="M62" i="27"/>
  <c r="M12" i="27"/>
  <c r="M17" i="27"/>
  <c r="M60" i="27"/>
  <c r="M25" i="27"/>
  <c r="M66" i="27"/>
  <c r="M10" i="27"/>
  <c r="M64" i="27"/>
  <c r="M18" i="27"/>
  <c r="M21" i="27"/>
  <c r="M9" i="27"/>
  <c r="M30" i="27"/>
  <c r="M26" i="27"/>
  <c r="M31" i="27"/>
  <c r="M63" i="27"/>
  <c r="M41" i="27"/>
  <c r="M13" i="27"/>
  <c r="M61" i="27"/>
  <c r="M58" i="27"/>
  <c r="M22" i="27"/>
  <c r="M11" i="27"/>
  <c r="M7" i="27"/>
  <c r="M40" i="27"/>
  <c r="M3" i="24"/>
  <c r="M4" i="24" s="1"/>
  <c r="M1" i="24" s="1"/>
  <c r="M56" i="24" s="1"/>
  <c r="N2" i="31"/>
  <c r="N2" i="28"/>
  <c r="M1" i="28"/>
  <c r="M4" i="28"/>
  <c r="M67" i="28" s="1"/>
  <c r="M5" i="28"/>
  <c r="M70" i="28" s="1"/>
  <c r="M59" i="28"/>
  <c r="M69" i="28"/>
  <c r="M42" i="28"/>
  <c r="M13" i="28"/>
  <c r="M61" i="28"/>
  <c r="M48" i="28"/>
  <c r="M32" i="28"/>
  <c r="M52" i="28"/>
  <c r="M64" i="28"/>
  <c r="M26" i="28"/>
  <c r="M21" i="28"/>
  <c r="M58" i="28"/>
  <c r="M27" i="28"/>
  <c r="M47" i="28"/>
  <c r="M56" i="28"/>
  <c r="M68" i="28"/>
  <c r="M41" i="28"/>
  <c r="M60" i="28"/>
  <c r="M62" i="28"/>
  <c r="M66" i="28"/>
  <c r="M33" i="28"/>
  <c r="M57" i="28"/>
  <c r="M29" i="28"/>
  <c r="M31" i="28"/>
  <c r="M54" i="28"/>
  <c r="M12" i="28"/>
  <c r="M38" i="28"/>
  <c r="M14" i="28"/>
  <c r="M35" i="28"/>
  <c r="M25" i="28"/>
  <c r="M34" i="28"/>
  <c r="M28" i="28"/>
  <c r="M43" i="28"/>
  <c r="M44" i="28"/>
  <c r="M24" i="28"/>
  <c r="M46" i="28"/>
  <c r="M55" i="28"/>
  <c r="M40" i="28"/>
  <c r="M23" i="28"/>
  <c r="M39" i="28"/>
  <c r="M19" i="28"/>
  <c r="M17" i="28"/>
  <c r="M36" i="28"/>
  <c r="M8" i="28"/>
  <c r="M7" i="28"/>
  <c r="M22" i="28"/>
  <c r="M63" i="28"/>
  <c r="M3" i="28"/>
  <c r="M11" i="28"/>
  <c r="M9" i="28"/>
  <c r="M53" i="28"/>
  <c r="M16" i="28"/>
  <c r="M10" i="28"/>
  <c r="M37" i="28"/>
  <c r="M20" i="28"/>
  <c r="M45" i="28"/>
  <c r="M49" i="28"/>
  <c r="M18" i="28"/>
  <c r="M15" i="28"/>
  <c r="M1" i="27"/>
  <c r="N2" i="24"/>
  <c r="N2" i="27"/>
  <c r="L44" i="27" l="1"/>
  <c r="L46" i="27"/>
  <c r="M60" i="24"/>
  <c r="M71" i="28"/>
  <c r="M46" i="24"/>
  <c r="M49" i="24"/>
  <c r="M74" i="24"/>
  <c r="M22" i="24"/>
  <c r="M58" i="24"/>
  <c r="M17" i="24"/>
  <c r="M29" i="24"/>
  <c r="M43" i="27"/>
  <c r="M44" i="27" s="1"/>
  <c r="M9" i="24"/>
  <c r="M37" i="24"/>
  <c r="M23" i="24"/>
  <c r="M20" i="24"/>
  <c r="M13" i="24"/>
  <c r="M7" i="24"/>
  <c r="M44" i="24"/>
  <c r="M18" i="24"/>
  <c r="M28" i="24"/>
  <c r="M8" i="24"/>
  <c r="M11" i="24"/>
  <c r="M33" i="24"/>
  <c r="M77" i="24"/>
  <c r="M12" i="24"/>
  <c r="M38" i="24"/>
  <c r="M47" i="24"/>
  <c r="M14" i="24"/>
  <c r="M70" i="24"/>
  <c r="M76" i="24"/>
  <c r="M15" i="24"/>
  <c r="M43" i="24"/>
  <c r="M73" i="24"/>
  <c r="M32" i="24"/>
  <c r="M19" i="24"/>
  <c r="M25" i="24"/>
  <c r="M67" i="24"/>
  <c r="M57" i="24"/>
  <c r="M63" i="24"/>
  <c r="M50" i="24"/>
  <c r="M21" i="24"/>
  <c r="M16" i="24"/>
  <c r="M66" i="24"/>
  <c r="M64" i="24"/>
  <c r="M52" i="24"/>
  <c r="M39" i="24"/>
  <c r="M10" i="24"/>
  <c r="M62" i="24"/>
  <c r="M41" i="24"/>
  <c r="M59" i="24"/>
  <c r="M30" i="24"/>
  <c r="M78" i="24"/>
  <c r="M72" i="24"/>
  <c r="M75" i="24"/>
  <c r="M36" i="24"/>
  <c r="M55" i="24"/>
  <c r="M80" i="24"/>
  <c r="N3" i="27"/>
  <c r="N21" i="27"/>
  <c r="N63" i="27"/>
  <c r="N14" i="27"/>
  <c r="N25" i="27"/>
  <c r="N33" i="27"/>
  <c r="N22" i="27"/>
  <c r="N9" i="27"/>
  <c r="N23" i="27"/>
  <c r="N17" i="27"/>
  <c r="N40" i="27"/>
  <c r="N37" i="27"/>
  <c r="N61" i="27"/>
  <c r="N18" i="27"/>
  <c r="N34" i="27"/>
  <c r="N35" i="27"/>
  <c r="N16" i="27"/>
  <c r="N10" i="27"/>
  <c r="N41" i="27"/>
  <c r="N26" i="27"/>
  <c r="N58" i="27"/>
  <c r="N36" i="27"/>
  <c r="N67" i="27"/>
  <c r="N30" i="27"/>
  <c r="N62" i="27"/>
  <c r="N20" i="27"/>
  <c r="N38" i="27"/>
  <c r="N11" i="27"/>
  <c r="N13" i="27"/>
  <c r="N59" i="27"/>
  <c r="N39" i="27"/>
  <c r="N19" i="27"/>
  <c r="N15" i="27"/>
  <c r="N8" i="27"/>
  <c r="N60" i="27"/>
  <c r="N66" i="27"/>
  <c r="N12" i="27"/>
  <c r="N7" i="27"/>
  <c r="N31" i="27"/>
  <c r="N64" i="27"/>
  <c r="M31" i="24"/>
  <c r="M35" i="24"/>
  <c r="M45" i="24"/>
  <c r="M71" i="24"/>
  <c r="N3" i="24"/>
  <c r="N4" i="24" s="1"/>
  <c r="N1" i="24" s="1"/>
  <c r="N62" i="24" s="1"/>
  <c r="O2" i="31"/>
  <c r="O2" i="28"/>
  <c r="M68" i="24"/>
  <c r="M65" i="24"/>
  <c r="M24" i="24"/>
  <c r="M40" i="24"/>
  <c r="M42" i="24"/>
  <c r="M53" i="24"/>
  <c r="M79" i="24"/>
  <c r="M26" i="24"/>
  <c r="M51" i="24"/>
  <c r="M61" i="24"/>
  <c r="M48" i="24"/>
  <c r="N1" i="28"/>
  <c r="N5" i="28"/>
  <c r="N70" i="28" s="1"/>
  <c r="N4" i="28"/>
  <c r="N67" i="28" s="1"/>
  <c r="N35" i="28"/>
  <c r="N41" i="28"/>
  <c r="N54" i="28"/>
  <c r="N49" i="28"/>
  <c r="N38" i="28"/>
  <c r="N48" i="28"/>
  <c r="N8" i="28"/>
  <c r="N40" i="28"/>
  <c r="N43" i="28"/>
  <c r="N56" i="28"/>
  <c r="N58" i="28"/>
  <c r="N20" i="28"/>
  <c r="N27" i="28"/>
  <c r="N62" i="28"/>
  <c r="N45" i="28"/>
  <c r="N60" i="28"/>
  <c r="N24" i="28"/>
  <c r="N42" i="28"/>
  <c r="N37" i="28"/>
  <c r="N16" i="28"/>
  <c r="N53" i="28"/>
  <c r="N55" i="28"/>
  <c r="N36" i="28"/>
  <c r="N29" i="28"/>
  <c r="N64" i="28"/>
  <c r="N25" i="28"/>
  <c r="N44" i="28"/>
  <c r="N33" i="28"/>
  <c r="N59" i="28"/>
  <c r="N28" i="28"/>
  <c r="N10" i="28"/>
  <c r="N47" i="28"/>
  <c r="N26" i="28"/>
  <c r="N7" i="28"/>
  <c r="N68" i="28"/>
  <c r="N11" i="28"/>
  <c r="N61" i="28"/>
  <c r="N31" i="28"/>
  <c r="N66" i="28"/>
  <c r="N13" i="28"/>
  <c r="N69" i="28"/>
  <c r="N63" i="28"/>
  <c r="N21" i="28"/>
  <c r="N34" i="28"/>
  <c r="N39" i="28"/>
  <c r="N18" i="28"/>
  <c r="N32" i="28"/>
  <c r="N52" i="28"/>
  <c r="N9" i="28"/>
  <c r="N15" i="28"/>
  <c r="N12" i="28"/>
  <c r="N23" i="28"/>
  <c r="N3" i="28"/>
  <c r="N22" i="28"/>
  <c r="N14" i="28"/>
  <c r="N57" i="28"/>
  <c r="N19" i="28"/>
  <c r="N46" i="28"/>
  <c r="N17" i="28"/>
  <c r="M36" i="31"/>
  <c r="M25" i="31"/>
  <c r="M13" i="31"/>
  <c r="M31" i="31"/>
  <c r="M12" i="31"/>
  <c r="M33" i="31"/>
  <c r="M28" i="31"/>
  <c r="M14" i="31"/>
  <c r="M34" i="31"/>
  <c r="M18" i="31"/>
  <c r="M24" i="31"/>
  <c r="M20" i="31"/>
  <c r="M23" i="31"/>
  <c r="M19" i="31"/>
  <c r="M29" i="31"/>
  <c r="M26" i="31"/>
  <c r="M34" i="24"/>
  <c r="M54" i="24"/>
  <c r="M69" i="24"/>
  <c r="N5" i="31"/>
  <c r="N7" i="31"/>
  <c r="N1" i="31"/>
  <c r="N4" i="31"/>
  <c r="N6" i="31"/>
  <c r="N8" i="31"/>
  <c r="N9" i="31" s="1"/>
  <c r="N3" i="31"/>
  <c r="O2" i="24"/>
  <c r="O2" i="27"/>
  <c r="N1" i="27"/>
  <c r="AC1" i="28" l="1"/>
  <c r="N71" i="28"/>
  <c r="N43" i="27"/>
  <c r="N45" i="27" s="1"/>
  <c r="M45" i="27"/>
  <c r="M46" i="27"/>
  <c r="N9" i="24"/>
  <c r="N10" i="24"/>
  <c r="N53" i="24"/>
  <c r="N34" i="24"/>
  <c r="N54" i="24"/>
  <c r="N48" i="24"/>
  <c r="N26" i="24"/>
  <c r="N30" i="24"/>
  <c r="N65" i="24"/>
  <c r="N66" i="24"/>
  <c r="N47" i="24"/>
  <c r="N14" i="24"/>
  <c r="N39" i="24"/>
  <c r="N31" i="24"/>
  <c r="N69" i="24"/>
  <c r="N55" i="24"/>
  <c r="N18" i="24"/>
  <c r="N51" i="24"/>
  <c r="N15" i="24"/>
  <c r="N77" i="24"/>
  <c r="N19" i="24"/>
  <c r="N61" i="24"/>
  <c r="N74" i="24"/>
  <c r="N52" i="24"/>
  <c r="N13" i="24"/>
  <c r="N70" i="24"/>
  <c r="N36" i="24"/>
  <c r="N50" i="24"/>
  <c r="N45" i="24"/>
  <c r="N17" i="24"/>
  <c r="N7" i="24"/>
  <c r="N29" i="24"/>
  <c r="N12" i="24"/>
  <c r="N80" i="24"/>
  <c r="N37" i="24"/>
  <c r="N60" i="24"/>
  <c r="N20" i="24"/>
  <c r="N11" i="24"/>
  <c r="N28" i="24"/>
  <c r="N40" i="24"/>
  <c r="N59" i="24"/>
  <c r="N67" i="24"/>
  <c r="N57" i="24"/>
  <c r="N44" i="24"/>
  <c r="N78" i="24"/>
  <c r="N21" i="24"/>
  <c r="N16" i="24"/>
  <c r="N23" i="24"/>
  <c r="N43" i="24"/>
  <c r="N75" i="24"/>
  <c r="N68" i="24"/>
  <c r="N63" i="24"/>
  <c r="N24" i="24"/>
  <c r="N38" i="24"/>
  <c r="N8" i="24"/>
  <c r="N22" i="24"/>
  <c r="N33" i="24"/>
  <c r="N35" i="24"/>
  <c r="N76" i="24"/>
  <c r="N71" i="24"/>
  <c r="N56" i="24"/>
  <c r="N58" i="24"/>
  <c r="N32" i="24"/>
  <c r="N41" i="24"/>
  <c r="N73" i="24"/>
  <c r="N64" i="24"/>
  <c r="N25" i="24"/>
  <c r="N49" i="24"/>
  <c r="N72" i="24"/>
  <c r="N42" i="24"/>
  <c r="N46" i="24"/>
  <c r="N79" i="24"/>
  <c r="O3" i="27"/>
  <c r="O15" i="27"/>
  <c r="O19" i="27"/>
  <c r="O39" i="27"/>
  <c r="O11" i="27"/>
  <c r="O62" i="27"/>
  <c r="O16" i="27"/>
  <c r="O41" i="27"/>
  <c r="O31" i="27"/>
  <c r="O13" i="27"/>
  <c r="O23" i="27"/>
  <c r="O61" i="27"/>
  <c r="O59" i="27"/>
  <c r="O18" i="27"/>
  <c r="O30" i="27"/>
  <c r="O25" i="27"/>
  <c r="O22" i="27"/>
  <c r="O58" i="27"/>
  <c r="O34" i="27"/>
  <c r="O66" i="27"/>
  <c r="O38" i="27"/>
  <c r="O36" i="27"/>
  <c r="O63" i="27"/>
  <c r="O17" i="27"/>
  <c r="O12" i="27"/>
  <c r="O7" i="27"/>
  <c r="O14" i="27"/>
  <c r="O35" i="27"/>
  <c r="O64" i="27"/>
  <c r="O21" i="27"/>
  <c r="O37" i="27"/>
  <c r="O9" i="27"/>
  <c r="O8" i="27"/>
  <c r="O67" i="27"/>
  <c r="O26" i="27"/>
  <c r="O20" i="27"/>
  <c r="O60" i="27"/>
  <c r="O10" i="27"/>
  <c r="O33" i="27"/>
  <c r="O40" i="27"/>
  <c r="O3" i="24"/>
  <c r="O4" i="24" s="1"/>
  <c r="O1" i="24" s="1"/>
  <c r="O59" i="24" s="1"/>
  <c r="P2" i="31"/>
  <c r="P2" i="28"/>
  <c r="AE1" i="28" s="1"/>
  <c r="AD4" i="28" s="1"/>
  <c r="N13" i="31"/>
  <c r="N33" i="31"/>
  <c r="N24" i="31"/>
  <c r="N34" i="31"/>
  <c r="N31" i="31"/>
  <c r="N14" i="31"/>
  <c r="N26" i="31"/>
  <c r="N25" i="31"/>
  <c r="N18" i="31"/>
  <c r="N36" i="31"/>
  <c r="N29" i="31"/>
  <c r="N28" i="31"/>
  <c r="N19" i="31"/>
  <c r="N20" i="31"/>
  <c r="N12" i="31"/>
  <c r="N23" i="31"/>
  <c r="O1" i="28"/>
  <c r="O5" i="28"/>
  <c r="O70" i="28" s="1"/>
  <c r="O4" i="28"/>
  <c r="O67" i="28" s="1"/>
  <c r="O58" i="28"/>
  <c r="O42" i="28"/>
  <c r="O68" i="28"/>
  <c r="O60" i="28"/>
  <c r="O64" i="28"/>
  <c r="O34" i="28"/>
  <c r="O44" i="28"/>
  <c r="O23" i="28"/>
  <c r="O33" i="28"/>
  <c r="O21" i="28"/>
  <c r="O8" i="28"/>
  <c r="O47" i="28"/>
  <c r="O36" i="28"/>
  <c r="O18" i="28"/>
  <c r="O38" i="28"/>
  <c r="O15" i="28"/>
  <c r="O53" i="28"/>
  <c r="O57" i="28"/>
  <c r="O39" i="28"/>
  <c r="O46" i="28"/>
  <c r="O37" i="28"/>
  <c r="O40" i="28"/>
  <c r="O31" i="28"/>
  <c r="O62" i="28"/>
  <c r="O69" i="28"/>
  <c r="O35" i="28"/>
  <c r="O54" i="28"/>
  <c r="O29" i="28"/>
  <c r="O32" i="28"/>
  <c r="O20" i="28"/>
  <c r="O48" i="28"/>
  <c r="O19" i="28"/>
  <c r="O27" i="28"/>
  <c r="O9" i="28"/>
  <c r="O10" i="28"/>
  <c r="O22" i="28"/>
  <c r="O52" i="28"/>
  <c r="O26" i="28"/>
  <c r="O14" i="28"/>
  <c r="O17" i="28"/>
  <c r="O59" i="28"/>
  <c r="O49" i="28"/>
  <c r="O61" i="28"/>
  <c r="O56" i="28"/>
  <c r="O63" i="28"/>
  <c r="O25" i="28"/>
  <c r="O11" i="28"/>
  <c r="O55" i="28"/>
  <c r="O45" i="28"/>
  <c r="O12" i="28"/>
  <c r="O66" i="28"/>
  <c r="O43" i="28"/>
  <c r="O28" i="28"/>
  <c r="O41" i="28"/>
  <c r="O7" i="28"/>
  <c r="O24" i="28"/>
  <c r="O16" i="28"/>
  <c r="O13" i="28"/>
  <c r="O3" i="28"/>
  <c r="O1" i="31"/>
  <c r="O6" i="31"/>
  <c r="O3" i="31"/>
  <c r="O5" i="31"/>
  <c r="O7" i="31"/>
  <c r="O8" i="31"/>
  <c r="O9" i="31" s="1"/>
  <c r="O4" i="31"/>
  <c r="O1" i="27"/>
  <c r="P2" i="24"/>
  <c r="P3" i="24" s="1"/>
  <c r="P4" i="24" s="1"/>
  <c r="P1" i="24" s="1"/>
  <c r="P2" i="27"/>
  <c r="AC86" i="28" l="1"/>
  <c r="AC88" i="28"/>
  <c r="AC85" i="28"/>
  <c r="AC75" i="28"/>
  <c r="AC65" i="28"/>
  <c r="AC90" i="28"/>
  <c r="AC87" i="28"/>
  <c r="AC51" i="28"/>
  <c r="AC84" i="28"/>
  <c r="AC73" i="28"/>
  <c r="AC77" i="28"/>
  <c r="AC80" i="28"/>
  <c r="AC78" i="28"/>
  <c r="AC30" i="28"/>
  <c r="AC74" i="28"/>
  <c r="AC81" i="28"/>
  <c r="AC89" i="28"/>
  <c r="AC76" i="28"/>
  <c r="AC72" i="28"/>
  <c r="AC79" i="28"/>
  <c r="AC83" i="28"/>
  <c r="AC82" i="28"/>
  <c r="AC50" i="28"/>
  <c r="O71" i="28"/>
  <c r="O43" i="27"/>
  <c r="O44" i="27" s="1"/>
  <c r="N44" i="27"/>
  <c r="N46" i="27"/>
  <c r="O14" i="24"/>
  <c r="O49" i="24"/>
  <c r="O65" i="24"/>
  <c r="O12" i="24"/>
  <c r="O71" i="24"/>
  <c r="O16" i="24"/>
  <c r="O11" i="24"/>
  <c r="O76" i="24"/>
  <c r="O17" i="24"/>
  <c r="O69" i="24"/>
  <c r="O29" i="24"/>
  <c r="O64" i="24"/>
  <c r="O41" i="24"/>
  <c r="O38" i="24"/>
  <c r="O57" i="24"/>
  <c r="O26" i="24"/>
  <c r="O50" i="24"/>
  <c r="O63" i="24"/>
  <c r="O37" i="24"/>
  <c r="O72" i="24"/>
  <c r="O60" i="24"/>
  <c r="O30" i="24"/>
  <c r="O36" i="24"/>
  <c r="O70" i="24"/>
  <c r="O8" i="24"/>
  <c r="O61" i="24"/>
  <c r="O80" i="24"/>
  <c r="O74" i="24"/>
  <c r="O77" i="24"/>
  <c r="O42" i="24"/>
  <c r="O18" i="24"/>
  <c r="O78" i="24"/>
  <c r="O13" i="24"/>
  <c r="O47" i="24"/>
  <c r="O23" i="24"/>
  <c r="O43" i="24"/>
  <c r="O52" i="24"/>
  <c r="O62" i="24"/>
  <c r="O35" i="24"/>
  <c r="O58" i="24"/>
  <c r="O79" i="24"/>
  <c r="O54" i="24"/>
  <c r="O68" i="24"/>
  <c r="O32" i="24"/>
  <c r="O67" i="24"/>
  <c r="O31" i="24"/>
  <c r="O46" i="24"/>
  <c r="O44" i="24"/>
  <c r="O66" i="24"/>
  <c r="O10" i="24"/>
  <c r="O7" i="24"/>
  <c r="O55" i="24"/>
  <c r="O20" i="24"/>
  <c r="O40" i="24"/>
  <c r="O75" i="24"/>
  <c r="O21" i="24"/>
  <c r="O9" i="24"/>
  <c r="O15" i="24"/>
  <c r="O33" i="24"/>
  <c r="O24" i="24"/>
  <c r="O45" i="24"/>
  <c r="O48" i="24"/>
  <c r="O51" i="24"/>
  <c r="O73" i="24"/>
  <c r="O39" i="24"/>
  <c r="O19" i="24"/>
  <c r="O22" i="24"/>
  <c r="O28" i="24"/>
  <c r="O34" i="24"/>
  <c r="O25" i="24"/>
  <c r="O53" i="24"/>
  <c r="O56" i="24"/>
  <c r="P8" i="31"/>
  <c r="P9" i="31" s="1"/>
  <c r="P5" i="31"/>
  <c r="P4" i="31"/>
  <c r="P6" i="31"/>
  <c r="P1" i="31"/>
  <c r="P7" i="31"/>
  <c r="P3" i="31"/>
  <c r="P3" i="27"/>
  <c r="P67" i="27"/>
  <c r="P26" i="27"/>
  <c r="P61" i="27"/>
  <c r="P9" i="27"/>
  <c r="P15" i="27"/>
  <c r="P37" i="27"/>
  <c r="P20" i="27"/>
  <c r="P17" i="27"/>
  <c r="P18" i="27"/>
  <c r="P22" i="27"/>
  <c r="P38" i="27"/>
  <c r="P8" i="27"/>
  <c r="P66" i="27"/>
  <c r="P19" i="27"/>
  <c r="P33" i="27"/>
  <c r="P36" i="27"/>
  <c r="P21" i="27"/>
  <c r="P62" i="27"/>
  <c r="P23" i="27"/>
  <c r="P12" i="27"/>
  <c r="P30" i="27"/>
  <c r="P41" i="27"/>
  <c r="P7" i="27"/>
  <c r="P35" i="27"/>
  <c r="P34" i="27"/>
  <c r="P25" i="27"/>
  <c r="P60" i="27"/>
  <c r="P59" i="27"/>
  <c r="P16" i="27"/>
  <c r="P31" i="27"/>
  <c r="P14" i="27"/>
  <c r="P11" i="27"/>
  <c r="P39" i="27"/>
  <c r="P58" i="27"/>
  <c r="P64" i="27"/>
  <c r="P63" i="27"/>
  <c r="P13" i="27"/>
  <c r="P40" i="27"/>
  <c r="P10" i="27"/>
  <c r="O36" i="31"/>
  <c r="O24" i="31"/>
  <c r="O13" i="31"/>
  <c r="O28" i="31"/>
  <c r="O34" i="31"/>
  <c r="O33" i="31"/>
  <c r="O31" i="31"/>
  <c r="O25" i="31"/>
  <c r="O23" i="31"/>
  <c r="O18" i="31"/>
  <c r="O29" i="31"/>
  <c r="O20" i="31"/>
  <c r="O12" i="31"/>
  <c r="O26" i="31"/>
  <c r="O19" i="31"/>
  <c r="O14" i="31"/>
  <c r="Q2" i="31"/>
  <c r="Q2" i="28"/>
  <c r="P1" i="28"/>
  <c r="P5" i="28"/>
  <c r="P70" i="28" s="1"/>
  <c r="P4" i="28"/>
  <c r="P67" i="28" s="1"/>
  <c r="P53" i="28"/>
  <c r="P37" i="28"/>
  <c r="P57" i="28"/>
  <c r="P22" i="28"/>
  <c r="P29" i="28"/>
  <c r="P59" i="28"/>
  <c r="P55" i="28"/>
  <c r="P28" i="28"/>
  <c r="P34" i="28"/>
  <c r="P54" i="28"/>
  <c r="P69" i="28"/>
  <c r="P42" i="28"/>
  <c r="P61" i="28"/>
  <c r="P40" i="28"/>
  <c r="P56" i="28"/>
  <c r="P45" i="28"/>
  <c r="P27" i="28"/>
  <c r="P7" i="28"/>
  <c r="P46" i="28"/>
  <c r="P31" i="28"/>
  <c r="P52" i="28"/>
  <c r="P62" i="28"/>
  <c r="P35" i="28"/>
  <c r="P26" i="28"/>
  <c r="P21" i="28"/>
  <c r="P68" i="28"/>
  <c r="P41" i="28"/>
  <c r="P23" i="28"/>
  <c r="P18" i="28"/>
  <c r="P64" i="28"/>
  <c r="P11" i="28"/>
  <c r="P49" i="28"/>
  <c r="P63" i="28"/>
  <c r="P48" i="28"/>
  <c r="P20" i="28"/>
  <c r="P58" i="28"/>
  <c r="P60" i="28"/>
  <c r="P15" i="28"/>
  <c r="P8" i="28"/>
  <c r="P43" i="28"/>
  <c r="P44" i="28"/>
  <c r="P32" i="28"/>
  <c r="P47" i="28"/>
  <c r="P9" i="28"/>
  <c r="P66" i="28"/>
  <c r="P13" i="28"/>
  <c r="P24" i="28"/>
  <c r="P14" i="28"/>
  <c r="P39" i="28"/>
  <c r="P19" i="28"/>
  <c r="P17" i="28"/>
  <c r="P10" i="28"/>
  <c r="P16" i="28"/>
  <c r="P36" i="28"/>
  <c r="P3" i="28"/>
  <c r="P25" i="28"/>
  <c r="P12" i="28"/>
  <c r="P38" i="28"/>
  <c r="P33" i="28"/>
  <c r="P1" i="27"/>
  <c r="Q2" i="24"/>
  <c r="Q2" i="27"/>
  <c r="P80" i="24"/>
  <c r="P72" i="24"/>
  <c r="P64" i="24"/>
  <c r="P56" i="24"/>
  <c r="P48" i="24"/>
  <c r="P40" i="24"/>
  <c r="P32" i="24"/>
  <c r="P23" i="24"/>
  <c r="P77" i="24"/>
  <c r="P69" i="24"/>
  <c r="P61" i="24"/>
  <c r="P53" i="24"/>
  <c r="P45" i="24"/>
  <c r="P37" i="24"/>
  <c r="P29" i="24"/>
  <c r="P20" i="24"/>
  <c r="P74" i="24"/>
  <c r="P66" i="24"/>
  <c r="P58" i="24"/>
  <c r="P50" i="24"/>
  <c r="P42" i="24"/>
  <c r="P34" i="24"/>
  <c r="P25" i="24"/>
  <c r="P76" i="24"/>
  <c r="P75" i="24"/>
  <c r="P55" i="24"/>
  <c r="P54" i="24"/>
  <c r="P33" i="24"/>
  <c r="P13" i="24"/>
  <c r="P70" i="24"/>
  <c r="P63" i="24"/>
  <c r="P62" i="24"/>
  <c r="P41" i="24"/>
  <c r="P19" i="24"/>
  <c r="P18" i="24"/>
  <c r="P10" i="24"/>
  <c r="P71" i="24"/>
  <c r="P79" i="24"/>
  <c r="P78" i="24"/>
  <c r="P57" i="24"/>
  <c r="P36" i="24"/>
  <c r="P35" i="24"/>
  <c r="P12" i="24"/>
  <c r="P65" i="24"/>
  <c r="P68" i="24"/>
  <c r="P51" i="24"/>
  <c r="P49" i="24"/>
  <c r="P38" i="24"/>
  <c r="P24" i="24"/>
  <c r="P17" i="24"/>
  <c r="P16" i="24"/>
  <c r="P47" i="24"/>
  <c r="P15" i="24"/>
  <c r="P73" i="24"/>
  <c r="P59" i="24"/>
  <c r="P43" i="24"/>
  <c r="P30" i="24"/>
  <c r="P28" i="24"/>
  <c r="P11" i="24"/>
  <c r="P44" i="24"/>
  <c r="P14" i="24"/>
  <c r="P7" i="24"/>
  <c r="P46" i="24"/>
  <c r="P67" i="24"/>
  <c r="P52" i="24"/>
  <c r="P39" i="24"/>
  <c r="P21" i="24"/>
  <c r="P31" i="24"/>
  <c r="P60" i="24"/>
  <c r="P8" i="24"/>
  <c r="P22" i="24"/>
  <c r="P9" i="24"/>
  <c r="P26" i="24"/>
  <c r="O45" i="27" l="1"/>
  <c r="P43" i="27"/>
  <c r="P44" i="27" s="1"/>
  <c r="P71" i="28"/>
  <c r="O46" i="27"/>
  <c r="Q1" i="28"/>
  <c r="Q4" i="28"/>
  <c r="Q67" i="28" s="1"/>
  <c r="Q5" i="28"/>
  <c r="Q70" i="28" s="1"/>
  <c r="Q44" i="28"/>
  <c r="Q66" i="28"/>
  <c r="Q49" i="28"/>
  <c r="Q26" i="28"/>
  <c r="Q21" i="28"/>
  <c r="Q42" i="28"/>
  <c r="Q63" i="28"/>
  <c r="Q46" i="28"/>
  <c r="Q40" i="28"/>
  <c r="Q17" i="28"/>
  <c r="Q59" i="28"/>
  <c r="Q24" i="28"/>
  <c r="Q19" i="28"/>
  <c r="Q54" i="28"/>
  <c r="Q23" i="28"/>
  <c r="Q39" i="28"/>
  <c r="Q35" i="28"/>
  <c r="Q56" i="28"/>
  <c r="Q69" i="28"/>
  <c r="Q57" i="28"/>
  <c r="Q62" i="28"/>
  <c r="Q32" i="28"/>
  <c r="Q68" i="28"/>
  <c r="Q45" i="28"/>
  <c r="Q64" i="28"/>
  <c r="Q58" i="28"/>
  <c r="Q61" i="28"/>
  <c r="Q10" i="28"/>
  <c r="Q9" i="28"/>
  <c r="Q8" i="28"/>
  <c r="Q33" i="28"/>
  <c r="Q27" i="28"/>
  <c r="Q53" i="28"/>
  <c r="Q29" i="28"/>
  <c r="Q48" i="28"/>
  <c r="Q20" i="28"/>
  <c r="Q22" i="28"/>
  <c r="Q52" i="28"/>
  <c r="Q18" i="28"/>
  <c r="Q3" i="28"/>
  <c r="Q71" i="28" s="1"/>
  <c r="Q55" i="28"/>
  <c r="Q28" i="28"/>
  <c r="Q15" i="28"/>
  <c r="Q12" i="28"/>
  <c r="Q38" i="28"/>
  <c r="Q31" i="28"/>
  <c r="Q47" i="28"/>
  <c r="Q34" i="28"/>
  <c r="Q13" i="28"/>
  <c r="Q37" i="28"/>
  <c r="Q14" i="28"/>
  <c r="Q16" i="28"/>
  <c r="Q41" i="28"/>
  <c r="Q11" i="28"/>
  <c r="Q25" i="28"/>
  <c r="Q36" i="28"/>
  <c r="Q43" i="28"/>
  <c r="Q7" i="28"/>
  <c r="Q60" i="28"/>
  <c r="Q8" i="31"/>
  <c r="Q6" i="31"/>
  <c r="Q4" i="31"/>
  <c r="Q9" i="31"/>
  <c r="Q5" i="31"/>
  <c r="Q3" i="31"/>
  <c r="Q7" i="31"/>
  <c r="Q1" i="31"/>
  <c r="P36" i="31"/>
  <c r="P29" i="31"/>
  <c r="P26" i="31"/>
  <c r="P18" i="31"/>
  <c r="P31" i="31"/>
  <c r="P20" i="31"/>
  <c r="P34" i="31"/>
  <c r="P25" i="31"/>
  <c r="P19" i="31"/>
  <c r="P33" i="31"/>
  <c r="P24" i="31"/>
  <c r="P12" i="31"/>
  <c r="P23" i="31"/>
  <c r="P14" i="31"/>
  <c r="P28" i="31"/>
  <c r="P13" i="31"/>
  <c r="Q3" i="27"/>
  <c r="Q62" i="27"/>
  <c r="Q19" i="27"/>
  <c r="Q35" i="27"/>
  <c r="Q17" i="27"/>
  <c r="Q39" i="27"/>
  <c r="Q58" i="27"/>
  <c r="Q37" i="27"/>
  <c r="Q9" i="27"/>
  <c r="Q67" i="27"/>
  <c r="Q31" i="27"/>
  <c r="Q63" i="27"/>
  <c r="Q61" i="27"/>
  <c r="Q59" i="27"/>
  <c r="Q13" i="27"/>
  <c r="Q18" i="27"/>
  <c r="Q8" i="27"/>
  <c r="Q26" i="27"/>
  <c r="Q30" i="27"/>
  <c r="Q7" i="27"/>
  <c r="Q34" i="27"/>
  <c r="Q60" i="27"/>
  <c r="Q40" i="27"/>
  <c r="Q33" i="27"/>
  <c r="Q64" i="27"/>
  <c r="Q20" i="27"/>
  <c r="Q14" i="27"/>
  <c r="Q15" i="27"/>
  <c r="Q21" i="27"/>
  <c r="Q23" i="27"/>
  <c r="Q25" i="27"/>
  <c r="Q38" i="27"/>
  <c r="Q22" i="27"/>
  <c r="Q12" i="27"/>
  <c r="Q43" i="27"/>
  <c r="Q66" i="27"/>
  <c r="Q10" i="27"/>
  <c r="Q16" i="27"/>
  <c r="Q36" i="27"/>
  <c r="Q11" i="27"/>
  <c r="Q41" i="27"/>
  <c r="Q3" i="24"/>
  <c r="Q4" i="24" s="1"/>
  <c r="Q1" i="24" s="1"/>
  <c r="Q22" i="24" s="1"/>
  <c r="R2" i="31"/>
  <c r="R2" i="28"/>
  <c r="Q1" i="27"/>
  <c r="R2" i="24"/>
  <c r="R3" i="24" s="1"/>
  <c r="R4" i="24" s="1"/>
  <c r="R1" i="24" s="1"/>
  <c r="R2" i="27"/>
  <c r="P46" i="27" l="1"/>
  <c r="P45" i="27"/>
  <c r="Q68" i="24"/>
  <c r="Q12" i="24"/>
  <c r="Q49" i="24"/>
  <c r="Q13" i="24"/>
  <c r="Q72" i="24"/>
  <c r="Q65" i="24"/>
  <c r="Q62" i="24"/>
  <c r="Q16" i="24"/>
  <c r="Q79" i="24"/>
  <c r="Q32" i="24"/>
  <c r="Q57" i="24"/>
  <c r="Q70" i="24"/>
  <c r="Q25" i="24"/>
  <c r="Q29" i="24"/>
  <c r="Q51" i="24"/>
  <c r="Q35" i="24"/>
  <c r="Q52" i="24"/>
  <c r="Q9" i="24"/>
  <c r="Q78" i="24"/>
  <c r="Q56" i="24"/>
  <c r="Q31" i="24"/>
  <c r="Q34" i="24"/>
  <c r="Q37" i="24"/>
  <c r="Q38" i="24"/>
  <c r="Q54" i="24"/>
  <c r="Q7" i="24"/>
  <c r="Q8" i="24"/>
  <c r="Q76" i="24"/>
  <c r="Q11" i="24"/>
  <c r="Q21" i="24"/>
  <c r="Q15" i="24"/>
  <c r="Q18" i="24"/>
  <c r="Q47" i="24"/>
  <c r="Q50" i="24"/>
  <c r="Q53" i="24"/>
  <c r="Q20" i="24"/>
  <c r="R3" i="27"/>
  <c r="R25" i="27"/>
  <c r="R23" i="27"/>
  <c r="R60" i="27"/>
  <c r="R43" i="27"/>
  <c r="R10" i="27"/>
  <c r="R62" i="27"/>
  <c r="R26" i="27"/>
  <c r="R36" i="27"/>
  <c r="R30" i="27"/>
  <c r="R14" i="27"/>
  <c r="R41" i="27"/>
  <c r="R37" i="27"/>
  <c r="R13" i="27"/>
  <c r="R12" i="27"/>
  <c r="R66" i="27"/>
  <c r="R22" i="27"/>
  <c r="R58" i="27"/>
  <c r="R38" i="27"/>
  <c r="R39" i="27"/>
  <c r="R19" i="27"/>
  <c r="R9" i="27"/>
  <c r="R11" i="27"/>
  <c r="R7" i="27"/>
  <c r="R63" i="27"/>
  <c r="R67" i="27"/>
  <c r="R59" i="27"/>
  <c r="R18" i="27"/>
  <c r="R8" i="27"/>
  <c r="R21" i="27"/>
  <c r="R17" i="27"/>
  <c r="R35" i="27"/>
  <c r="R20" i="27"/>
  <c r="R33" i="27"/>
  <c r="R31" i="27"/>
  <c r="R16" i="27"/>
  <c r="R61" i="27"/>
  <c r="R15" i="27"/>
  <c r="R64" i="27"/>
  <c r="R34" i="27"/>
  <c r="R40" i="27"/>
  <c r="Q67" i="24"/>
  <c r="Q10" i="24"/>
  <c r="Q42" i="24"/>
  <c r="Q75" i="24"/>
  <c r="Q30" i="24"/>
  <c r="Q43" i="24"/>
  <c r="Q26" i="24"/>
  <c r="Q19" i="24"/>
  <c r="Q55" i="24"/>
  <c r="Q58" i="24"/>
  <c r="Q61" i="24"/>
  <c r="Q36" i="31"/>
  <c r="Q23" i="31"/>
  <c r="Q14" i="31"/>
  <c r="Q19" i="31"/>
  <c r="Q13" i="31"/>
  <c r="Q33" i="31"/>
  <c r="Q29" i="31"/>
  <c r="Q18" i="31"/>
  <c r="Q34" i="31"/>
  <c r="Q26" i="31"/>
  <c r="Q20" i="31"/>
  <c r="Q31" i="31"/>
  <c r="Q24" i="31"/>
  <c r="Q28" i="31"/>
  <c r="Q25" i="31"/>
  <c r="Q12" i="31"/>
  <c r="Q23" i="24"/>
  <c r="Q17" i="24"/>
  <c r="Q39" i="24"/>
  <c r="Q45" i="24"/>
  <c r="Q24" i="24"/>
  <c r="Q46" i="24"/>
  <c r="Q33" i="24"/>
  <c r="Q59" i="24"/>
  <c r="Q44" i="24"/>
  <c r="Q28" i="24"/>
  <c r="Q40" i="24"/>
  <c r="Q63" i="24"/>
  <c r="Q66" i="24"/>
  <c r="Q69" i="24"/>
  <c r="R4" i="28"/>
  <c r="R67" i="28" s="1"/>
  <c r="R1" i="28"/>
  <c r="R5" i="28"/>
  <c r="R70" i="28" s="1"/>
  <c r="R48" i="28"/>
  <c r="R19" i="28"/>
  <c r="R39" i="28"/>
  <c r="R61" i="28"/>
  <c r="R16" i="28"/>
  <c r="R58" i="28"/>
  <c r="R68" i="28"/>
  <c r="R41" i="28"/>
  <c r="R33" i="28"/>
  <c r="R32" i="28"/>
  <c r="R12" i="28"/>
  <c r="R47" i="28"/>
  <c r="R49" i="28"/>
  <c r="R54" i="28"/>
  <c r="R29" i="28"/>
  <c r="R57" i="28"/>
  <c r="R26" i="28"/>
  <c r="R24" i="28"/>
  <c r="R35" i="28"/>
  <c r="R44" i="28"/>
  <c r="R20" i="28"/>
  <c r="R15" i="28"/>
  <c r="R40" i="28"/>
  <c r="R69" i="28"/>
  <c r="R36" i="28"/>
  <c r="R55" i="28"/>
  <c r="R38" i="28"/>
  <c r="R62" i="28"/>
  <c r="R14" i="28"/>
  <c r="R28" i="28"/>
  <c r="R9" i="28"/>
  <c r="R66" i="28"/>
  <c r="R13" i="28"/>
  <c r="R37" i="28"/>
  <c r="R25" i="28"/>
  <c r="R18" i="28"/>
  <c r="R21" i="28"/>
  <c r="R3" i="28"/>
  <c r="R71" i="28" s="1"/>
  <c r="R63" i="28"/>
  <c r="R10" i="28"/>
  <c r="R22" i="28"/>
  <c r="R8" i="28"/>
  <c r="R45" i="28"/>
  <c r="R43" i="28"/>
  <c r="R46" i="28"/>
  <c r="R59" i="28"/>
  <c r="R52" i="28"/>
  <c r="R56" i="28"/>
  <c r="R53" i="28"/>
  <c r="R23" i="28"/>
  <c r="R34" i="28"/>
  <c r="R64" i="28"/>
  <c r="R42" i="28"/>
  <c r="R17" i="28"/>
  <c r="R27" i="28"/>
  <c r="R11" i="28"/>
  <c r="R7" i="28"/>
  <c r="R60" i="28"/>
  <c r="R31" i="28"/>
  <c r="Q60" i="24"/>
  <c r="Q14" i="24"/>
  <c r="Q80" i="24"/>
  <c r="Q64" i="24"/>
  <c r="Q48" i="24"/>
  <c r="Q41" i="24"/>
  <c r="Q71" i="24"/>
  <c r="Q74" i="24"/>
  <c r="Q77" i="24"/>
  <c r="R1" i="31"/>
  <c r="R9" i="31"/>
  <c r="R8" i="31"/>
  <c r="R3" i="31"/>
  <c r="R6" i="31"/>
  <c r="R4" i="31"/>
  <c r="R7" i="31"/>
  <c r="R5" i="31"/>
  <c r="Q46" i="27"/>
  <c r="Q44" i="27"/>
  <c r="Q45" i="27"/>
  <c r="Q36" i="24"/>
  <c r="Q73" i="24"/>
  <c r="S2" i="31"/>
  <c r="S2" i="28"/>
  <c r="R1" i="27"/>
  <c r="S2" i="24"/>
  <c r="S2" i="27"/>
  <c r="R74" i="24"/>
  <c r="R66" i="24"/>
  <c r="R58" i="24"/>
  <c r="R50" i="24"/>
  <c r="R42" i="24"/>
  <c r="R34" i="24"/>
  <c r="R25" i="24"/>
  <c r="R79" i="24"/>
  <c r="R71" i="24"/>
  <c r="R63" i="24"/>
  <c r="R55" i="24"/>
  <c r="R47" i="24"/>
  <c r="R39" i="24"/>
  <c r="R31" i="24"/>
  <c r="R22" i="24"/>
  <c r="R76" i="24"/>
  <c r="R68" i="24"/>
  <c r="R60" i="24"/>
  <c r="R52" i="24"/>
  <c r="R44" i="24"/>
  <c r="R36" i="24"/>
  <c r="R28" i="24"/>
  <c r="R19" i="24"/>
  <c r="R70" i="24"/>
  <c r="R69" i="24"/>
  <c r="R49" i="24"/>
  <c r="R48" i="24"/>
  <c r="R26" i="24"/>
  <c r="R15" i="24"/>
  <c r="R7" i="24"/>
  <c r="R65" i="24"/>
  <c r="R78" i="24"/>
  <c r="R77" i="24"/>
  <c r="R57" i="24"/>
  <c r="R56" i="24"/>
  <c r="R35" i="24"/>
  <c r="R12" i="24"/>
  <c r="R64" i="24"/>
  <c r="R73" i="24"/>
  <c r="R72" i="24"/>
  <c r="R51" i="24"/>
  <c r="R30" i="24"/>
  <c r="R29" i="24"/>
  <c r="R14" i="24"/>
  <c r="R80" i="24"/>
  <c r="R59" i="24"/>
  <c r="R20" i="24"/>
  <c r="R11" i="24"/>
  <c r="R10" i="24"/>
  <c r="R67" i="24"/>
  <c r="R45" i="24"/>
  <c r="R43" i="24"/>
  <c r="R32" i="24"/>
  <c r="R18" i="24"/>
  <c r="R38" i="24"/>
  <c r="R54" i="24"/>
  <c r="R41" i="24"/>
  <c r="R33" i="24"/>
  <c r="R75" i="24"/>
  <c r="R16" i="24"/>
  <c r="R61" i="24"/>
  <c r="R37" i="24"/>
  <c r="R23" i="24"/>
  <c r="R21" i="24"/>
  <c r="R13" i="24"/>
  <c r="R46" i="24"/>
  <c r="R8" i="24"/>
  <c r="R24" i="24"/>
  <c r="R40" i="24"/>
  <c r="R53" i="24"/>
  <c r="R62" i="24"/>
  <c r="R9" i="24"/>
  <c r="R17" i="24"/>
  <c r="R46" i="27" l="1"/>
  <c r="R44" i="27"/>
  <c r="R45" i="27"/>
  <c r="S3" i="27"/>
  <c r="S67" i="27"/>
  <c r="S19" i="27"/>
  <c r="S62" i="27"/>
  <c r="S9" i="27"/>
  <c r="S36" i="27"/>
  <c r="S21" i="27"/>
  <c r="S20" i="27"/>
  <c r="S31" i="27"/>
  <c r="S23" i="27"/>
  <c r="S59" i="27"/>
  <c r="S8" i="27"/>
  <c r="S63" i="27"/>
  <c r="S22" i="27"/>
  <c r="S35" i="27"/>
  <c r="S10" i="27"/>
  <c r="S60" i="27"/>
  <c r="S17" i="27"/>
  <c r="S33" i="27"/>
  <c r="S64" i="27"/>
  <c r="S18" i="27"/>
  <c r="S15" i="27"/>
  <c r="S37" i="27"/>
  <c r="S12" i="27"/>
  <c r="S7" i="27"/>
  <c r="S40" i="27"/>
  <c r="S26" i="27"/>
  <c r="S61" i="27"/>
  <c r="S41" i="27"/>
  <c r="S30" i="27"/>
  <c r="S34" i="27"/>
  <c r="S25" i="27"/>
  <c r="S11" i="27"/>
  <c r="S13" i="27"/>
  <c r="S14" i="27"/>
  <c r="S38" i="27"/>
  <c r="S39" i="27"/>
  <c r="S66" i="27"/>
  <c r="S43" i="27"/>
  <c r="S58" i="27"/>
  <c r="S16" i="27"/>
  <c r="S3" i="24"/>
  <c r="S4" i="24" s="1"/>
  <c r="S1" i="24" s="1"/>
  <c r="S79" i="24" s="1"/>
  <c r="T2" i="31"/>
  <c r="T2" i="28"/>
  <c r="R36" i="31"/>
  <c r="R24" i="31"/>
  <c r="R20" i="31"/>
  <c r="R28" i="31"/>
  <c r="R18" i="31"/>
  <c r="R12" i="31"/>
  <c r="R29" i="31"/>
  <c r="R19" i="31"/>
  <c r="R14" i="31"/>
  <c r="R33" i="31"/>
  <c r="R26" i="31"/>
  <c r="R13" i="31"/>
  <c r="R34" i="31"/>
  <c r="R31" i="31"/>
  <c r="R23" i="31"/>
  <c r="R25" i="31"/>
  <c r="S4" i="28"/>
  <c r="S67" i="28" s="1"/>
  <c r="S1" i="28"/>
  <c r="S5" i="28"/>
  <c r="S70" i="28" s="1"/>
  <c r="S43" i="28"/>
  <c r="S62" i="28"/>
  <c r="S41" i="28"/>
  <c r="S27" i="28"/>
  <c r="S38" i="28"/>
  <c r="S13" i="28"/>
  <c r="S57" i="28"/>
  <c r="S66" i="28"/>
  <c r="S56" i="28"/>
  <c r="S59" i="28"/>
  <c r="S53" i="28"/>
  <c r="S39" i="28"/>
  <c r="S22" i="28"/>
  <c r="S47" i="28"/>
  <c r="S7" i="28"/>
  <c r="S69" i="28"/>
  <c r="S42" i="28"/>
  <c r="S19" i="28"/>
  <c r="S61" i="28"/>
  <c r="S44" i="28"/>
  <c r="S46" i="28"/>
  <c r="S52" i="28"/>
  <c r="S68" i="28"/>
  <c r="S48" i="28"/>
  <c r="S25" i="28"/>
  <c r="S24" i="28"/>
  <c r="S33" i="28"/>
  <c r="S14" i="28"/>
  <c r="S37" i="28"/>
  <c r="S36" i="28"/>
  <c r="S12" i="28"/>
  <c r="S45" i="28"/>
  <c r="S58" i="28"/>
  <c r="S18" i="28"/>
  <c r="S23" i="28"/>
  <c r="S15" i="28"/>
  <c r="S40" i="28"/>
  <c r="S60" i="28"/>
  <c r="S29" i="28"/>
  <c r="S8" i="28"/>
  <c r="S34" i="28"/>
  <c r="S17" i="28"/>
  <c r="S11" i="28"/>
  <c r="S10" i="28"/>
  <c r="S9" i="28"/>
  <c r="S26" i="28"/>
  <c r="S54" i="28"/>
  <c r="S63" i="28"/>
  <c r="S32" i="28"/>
  <c r="S16" i="28"/>
  <c r="S55" i="28"/>
  <c r="S31" i="28"/>
  <c r="S49" i="28"/>
  <c r="S28" i="28"/>
  <c r="S3" i="28"/>
  <c r="S71" i="28" s="1"/>
  <c r="S21" i="28"/>
  <c r="S20" i="28"/>
  <c r="S35" i="28"/>
  <c r="S64" i="28"/>
  <c r="S7" i="31"/>
  <c r="S5" i="31"/>
  <c r="S1" i="31"/>
  <c r="S9" i="31"/>
  <c r="S6" i="31"/>
  <c r="S4" i="31"/>
  <c r="S8" i="31"/>
  <c r="S3" i="31"/>
  <c r="S1" i="27"/>
  <c r="T2" i="24"/>
  <c r="T2" i="27"/>
  <c r="S26" i="24" l="1"/>
  <c r="S58" i="24"/>
  <c r="S41" i="24"/>
  <c r="S53" i="24"/>
  <c r="S30" i="24"/>
  <c r="S12" i="24"/>
  <c r="S51" i="24"/>
  <c r="S8" i="24"/>
  <c r="S32" i="24"/>
  <c r="S78" i="24"/>
  <c r="S50" i="24"/>
  <c r="S66" i="24"/>
  <c r="S24" i="24"/>
  <c r="S59" i="24"/>
  <c r="S7" i="24"/>
  <c r="S9" i="24"/>
  <c r="S43" i="24"/>
  <c r="S19" i="24"/>
  <c r="S44" i="24"/>
  <c r="S48" i="24"/>
  <c r="S22" i="24"/>
  <c r="S74" i="24"/>
  <c r="S23" i="24"/>
  <c r="S64" i="24"/>
  <c r="S47" i="24"/>
  <c r="S28" i="24"/>
  <c r="S31" i="24"/>
  <c r="S15" i="24"/>
  <c r="S40" i="24"/>
  <c r="S13" i="24"/>
  <c r="S45" i="24"/>
  <c r="S80" i="24"/>
  <c r="S72" i="24"/>
  <c r="S33" i="24"/>
  <c r="S36" i="24"/>
  <c r="S39" i="24"/>
  <c r="S75" i="24"/>
  <c r="S34" i="24"/>
  <c r="S52" i="24"/>
  <c r="S14" i="24"/>
  <c r="S16" i="24"/>
  <c r="S70" i="24"/>
  <c r="S11" i="24"/>
  <c r="S20" i="24"/>
  <c r="S35" i="24"/>
  <c r="S57" i="24"/>
  <c r="S60" i="24"/>
  <c r="S63" i="24"/>
  <c r="S62" i="24"/>
  <c r="S67" i="24"/>
  <c r="S49" i="24"/>
  <c r="S25" i="24"/>
  <c r="S54" i="24"/>
  <c r="S21" i="24"/>
  <c r="S56" i="24"/>
  <c r="S65" i="24"/>
  <c r="S68" i="24"/>
  <c r="S71" i="24"/>
  <c r="S61" i="24"/>
  <c r="S17" i="24"/>
  <c r="S55" i="24"/>
  <c r="S29" i="24"/>
  <c r="S37" i="24"/>
  <c r="S10" i="24"/>
  <c r="S46" i="24"/>
  <c r="S69" i="24"/>
  <c r="S18" i="24"/>
  <c r="S38" i="24"/>
  <c r="S42" i="24"/>
  <c r="S77" i="24"/>
  <c r="S73" i="24"/>
  <c r="S76" i="24"/>
  <c r="T3" i="27"/>
  <c r="T33" i="27"/>
  <c r="T64" i="27"/>
  <c r="T21" i="27"/>
  <c r="T58" i="27"/>
  <c r="T14" i="27"/>
  <c r="T60" i="27"/>
  <c r="T16" i="27"/>
  <c r="T13" i="27"/>
  <c r="T61" i="27"/>
  <c r="T41" i="27"/>
  <c r="T34" i="27"/>
  <c r="T37" i="27"/>
  <c r="T39" i="27"/>
  <c r="T22" i="27"/>
  <c r="T12" i="27"/>
  <c r="T17" i="27"/>
  <c r="T10" i="27"/>
  <c r="T43" i="27"/>
  <c r="T23" i="27"/>
  <c r="T18" i="27"/>
  <c r="T40" i="27"/>
  <c r="T9" i="27"/>
  <c r="T7" i="27"/>
  <c r="T35" i="27"/>
  <c r="T59" i="27"/>
  <c r="T11" i="27"/>
  <c r="T66" i="27"/>
  <c r="T25" i="27"/>
  <c r="T67" i="27"/>
  <c r="T63" i="27"/>
  <c r="T20" i="27"/>
  <c r="T36" i="27"/>
  <c r="T15" i="27"/>
  <c r="T8" i="27"/>
  <c r="T26" i="27"/>
  <c r="T31" i="27"/>
  <c r="T30" i="27"/>
  <c r="T38" i="27"/>
  <c r="T62" i="27"/>
  <c r="T19" i="27"/>
  <c r="T3" i="24"/>
  <c r="T4" i="24" s="1"/>
  <c r="T1" i="24" s="1"/>
  <c r="T52" i="24" s="1"/>
  <c r="U2" i="31"/>
  <c r="U2" i="28"/>
  <c r="S36" i="31"/>
  <c r="S24" i="31"/>
  <c r="S13" i="31"/>
  <c r="S12" i="31"/>
  <c r="S23" i="31"/>
  <c r="S14" i="31"/>
  <c r="S28" i="31"/>
  <c r="S31" i="31"/>
  <c r="S25" i="31"/>
  <c r="S19" i="31"/>
  <c r="S33" i="31"/>
  <c r="S29" i="31"/>
  <c r="S18" i="31"/>
  <c r="S34" i="31"/>
  <c r="S26" i="31"/>
  <c r="S20" i="31"/>
  <c r="T4" i="28"/>
  <c r="T67" i="28" s="1"/>
  <c r="T1" i="28"/>
  <c r="T5" i="28"/>
  <c r="T70" i="28" s="1"/>
  <c r="T55" i="28"/>
  <c r="T24" i="28"/>
  <c r="T61" i="28"/>
  <c r="T28" i="28"/>
  <c r="T32" i="28"/>
  <c r="T57" i="28"/>
  <c r="T25" i="28"/>
  <c r="T59" i="28"/>
  <c r="T29" i="28"/>
  <c r="T13" i="28"/>
  <c r="T63" i="28"/>
  <c r="T33" i="28"/>
  <c r="T48" i="28"/>
  <c r="T58" i="28"/>
  <c r="T46" i="28"/>
  <c r="T66" i="28"/>
  <c r="T53" i="28"/>
  <c r="T17" i="28"/>
  <c r="T38" i="28"/>
  <c r="T31" i="28"/>
  <c r="T37" i="28"/>
  <c r="T68" i="28"/>
  <c r="T14" i="28"/>
  <c r="T52" i="28"/>
  <c r="T41" i="28"/>
  <c r="T56" i="28"/>
  <c r="T44" i="28"/>
  <c r="T10" i="28"/>
  <c r="T54" i="28"/>
  <c r="T16" i="28"/>
  <c r="T64" i="28"/>
  <c r="T36" i="28"/>
  <c r="T45" i="28"/>
  <c r="T26" i="28"/>
  <c r="T49" i="28"/>
  <c r="T40" i="28"/>
  <c r="T47" i="28"/>
  <c r="T35" i="28"/>
  <c r="T18" i="28"/>
  <c r="T27" i="28"/>
  <c r="T60" i="28"/>
  <c r="T22" i="28"/>
  <c r="T8" i="28"/>
  <c r="T9" i="28"/>
  <c r="T23" i="28"/>
  <c r="T43" i="28"/>
  <c r="T62" i="28"/>
  <c r="T15" i="28"/>
  <c r="T11" i="28"/>
  <c r="T21" i="28"/>
  <c r="T42" i="28"/>
  <c r="T7" i="28"/>
  <c r="T39" i="28"/>
  <c r="T12" i="28"/>
  <c r="T3" i="28"/>
  <c r="T71" i="28" s="1"/>
  <c r="T20" i="28"/>
  <c r="T34" i="28"/>
  <c r="T69" i="28"/>
  <c r="T19" i="28"/>
  <c r="T4" i="31"/>
  <c r="T5" i="31"/>
  <c r="T8" i="31"/>
  <c r="T6" i="31"/>
  <c r="T3" i="31"/>
  <c r="T7" i="31"/>
  <c r="T1" i="31"/>
  <c r="T9" i="31"/>
  <c r="S44" i="27"/>
  <c r="S45" i="27"/>
  <c r="S46" i="27"/>
  <c r="T1" i="27"/>
  <c r="U2" i="27"/>
  <c r="U2" i="24"/>
  <c r="T74" i="24" l="1"/>
  <c r="T67" i="24"/>
  <c r="T37" i="24"/>
  <c r="T66" i="24"/>
  <c r="T51" i="24"/>
  <c r="T63" i="24"/>
  <c r="T31" i="24"/>
  <c r="T33" i="24"/>
  <c r="T69" i="24"/>
  <c r="T60" i="24"/>
  <c r="T10" i="24"/>
  <c r="T71" i="24"/>
  <c r="T68" i="24"/>
  <c r="T25" i="24"/>
  <c r="T43" i="24"/>
  <c r="T77" i="24"/>
  <c r="T24" i="24"/>
  <c r="T18" i="24"/>
  <c r="T7" i="24"/>
  <c r="T39" i="24"/>
  <c r="T75" i="24"/>
  <c r="T59" i="24"/>
  <c r="T72" i="24"/>
  <c r="T21" i="24"/>
  <c r="T41" i="24"/>
  <c r="T76" i="24"/>
  <c r="T12" i="24"/>
  <c r="T58" i="24"/>
  <c r="T65" i="24"/>
  <c r="T56" i="24"/>
  <c r="T61" i="24"/>
  <c r="T22" i="24"/>
  <c r="T14" i="24"/>
  <c r="T17" i="24"/>
  <c r="T54" i="24"/>
  <c r="T73" i="24"/>
  <c r="T35" i="24"/>
  <c r="T79" i="24"/>
  <c r="T57" i="24"/>
  <c r="T32" i="24"/>
  <c r="T48" i="24"/>
  <c r="T13" i="24"/>
  <c r="T16" i="24"/>
  <c r="T80" i="24"/>
  <c r="T9" i="24"/>
  <c r="T55" i="24"/>
  <c r="T26" i="24"/>
  <c r="T23" i="24"/>
  <c r="T20" i="24"/>
  <c r="T28" i="24"/>
  <c r="T11" i="24"/>
  <c r="T8" i="24"/>
  <c r="T30" i="24"/>
  <c r="T38" i="24"/>
  <c r="T53" i="24"/>
  <c r="T34" i="24"/>
  <c r="T29" i="24"/>
  <c r="T62" i="24"/>
  <c r="T15" i="24"/>
  <c r="T40" i="24"/>
  <c r="T47" i="24"/>
  <c r="T45" i="24"/>
  <c r="T50" i="24"/>
  <c r="T42" i="24"/>
  <c r="T70" i="24"/>
  <c r="T36" i="24"/>
  <c r="T64" i="24"/>
  <c r="T78" i="24"/>
  <c r="T19" i="24"/>
  <c r="V2" i="31"/>
  <c r="V2" i="28"/>
  <c r="U3" i="27"/>
  <c r="U43" i="27"/>
  <c r="U23" i="27"/>
  <c r="U59" i="27"/>
  <c r="U39" i="27"/>
  <c r="U15" i="27"/>
  <c r="U31" i="27"/>
  <c r="U62" i="27"/>
  <c r="U60" i="27"/>
  <c r="U36" i="27"/>
  <c r="U21" i="27"/>
  <c r="U16" i="27"/>
  <c r="U14" i="27"/>
  <c r="U13" i="27"/>
  <c r="U17" i="27"/>
  <c r="U34" i="27"/>
  <c r="U66" i="27"/>
  <c r="U41" i="27"/>
  <c r="U33" i="27"/>
  <c r="U22" i="27"/>
  <c r="U20" i="27"/>
  <c r="U67" i="27"/>
  <c r="U64" i="27"/>
  <c r="U18" i="27"/>
  <c r="U25" i="27"/>
  <c r="U35" i="27"/>
  <c r="U63" i="27"/>
  <c r="U38" i="27"/>
  <c r="U26" i="27"/>
  <c r="U19" i="27"/>
  <c r="U12" i="27"/>
  <c r="U61" i="27"/>
  <c r="U10" i="27"/>
  <c r="U58" i="27"/>
  <c r="U30" i="27"/>
  <c r="U37" i="27"/>
  <c r="U8" i="27"/>
  <c r="U11" i="27"/>
  <c r="U7" i="27"/>
  <c r="U40" i="27"/>
  <c r="U9" i="27"/>
  <c r="T44" i="24"/>
  <c r="T46" i="24"/>
  <c r="T49" i="24"/>
  <c r="T13" i="31"/>
  <c r="T28" i="31"/>
  <c r="T19" i="31"/>
  <c r="T23" i="31"/>
  <c r="T33" i="31"/>
  <c r="T24" i="31"/>
  <c r="T25" i="31"/>
  <c r="T26" i="31"/>
  <c r="T20" i="31"/>
  <c r="T36" i="31"/>
  <c r="T18" i="31"/>
  <c r="T34" i="31"/>
  <c r="T29" i="31"/>
  <c r="T31" i="31"/>
  <c r="T14" i="31"/>
  <c r="T12" i="31"/>
  <c r="U5" i="28"/>
  <c r="U70" i="28" s="1"/>
  <c r="U4" i="28"/>
  <c r="U67" i="28" s="1"/>
  <c r="U1" i="28"/>
  <c r="U48" i="28"/>
  <c r="U56" i="28"/>
  <c r="U22" i="28"/>
  <c r="U14" i="28"/>
  <c r="U52" i="28"/>
  <c r="U21" i="28"/>
  <c r="U58" i="28"/>
  <c r="U47" i="28"/>
  <c r="U27" i="28"/>
  <c r="U43" i="28"/>
  <c r="U39" i="28"/>
  <c r="U68" i="28"/>
  <c r="U41" i="28"/>
  <c r="U60" i="28"/>
  <c r="U63" i="28"/>
  <c r="U38" i="28"/>
  <c r="U32" i="28"/>
  <c r="U49" i="28"/>
  <c r="U66" i="28"/>
  <c r="U28" i="28"/>
  <c r="U20" i="28"/>
  <c r="U54" i="28"/>
  <c r="U36" i="28"/>
  <c r="U45" i="28"/>
  <c r="U35" i="28"/>
  <c r="U15" i="28"/>
  <c r="U55" i="28"/>
  <c r="U34" i="28"/>
  <c r="U26" i="28"/>
  <c r="U12" i="28"/>
  <c r="U59" i="28"/>
  <c r="U69" i="28"/>
  <c r="U46" i="28"/>
  <c r="U25" i="28"/>
  <c r="U53" i="28"/>
  <c r="U10" i="28"/>
  <c r="U40" i="28"/>
  <c r="U44" i="28"/>
  <c r="U24" i="28"/>
  <c r="U33" i="28"/>
  <c r="U8" i="28"/>
  <c r="U9" i="28"/>
  <c r="U7" i="28"/>
  <c r="U42" i="28"/>
  <c r="U62" i="28"/>
  <c r="U23" i="28"/>
  <c r="U31" i="28"/>
  <c r="U37" i="28"/>
  <c r="U16" i="28"/>
  <c r="U57" i="28"/>
  <c r="U61" i="28"/>
  <c r="U29" i="28"/>
  <c r="U11" i="28"/>
  <c r="U64" i="28"/>
  <c r="U19" i="28"/>
  <c r="U18" i="28"/>
  <c r="U13" i="28"/>
  <c r="U17" i="28"/>
  <c r="U3" i="28"/>
  <c r="U71" i="28" s="1"/>
  <c r="U1" i="31"/>
  <c r="U4" i="31"/>
  <c r="U5" i="31"/>
  <c r="U6" i="31"/>
  <c r="U3" i="31"/>
  <c r="U7" i="31"/>
  <c r="U9" i="31"/>
  <c r="U8" i="31"/>
  <c r="T46" i="27"/>
  <c r="T45" i="27"/>
  <c r="T44" i="27"/>
  <c r="U3" i="24"/>
  <c r="U4" i="24" s="1"/>
  <c r="U1" i="24" s="1"/>
  <c r="V2" i="27"/>
  <c r="V2" i="24"/>
  <c r="U1" i="27"/>
  <c r="U45" i="27" l="1"/>
  <c r="U44" i="27"/>
  <c r="U46" i="27"/>
  <c r="W2" i="31"/>
  <c r="W2" i="28"/>
  <c r="V1" i="28"/>
  <c r="V5" i="28"/>
  <c r="V70" i="28" s="1"/>
  <c r="V4" i="28"/>
  <c r="V67" i="28" s="1"/>
  <c r="V54" i="28"/>
  <c r="V32" i="28"/>
  <c r="V49" i="28"/>
  <c r="V8" i="28"/>
  <c r="V57" i="28"/>
  <c r="V43" i="28"/>
  <c r="V41" i="28"/>
  <c r="V20" i="28"/>
  <c r="V26" i="28"/>
  <c r="V47" i="28"/>
  <c r="V62" i="28"/>
  <c r="V45" i="28"/>
  <c r="V64" i="28"/>
  <c r="V58" i="28"/>
  <c r="V16" i="28"/>
  <c r="V12" i="28"/>
  <c r="V53" i="28"/>
  <c r="V55" i="28"/>
  <c r="V59" i="28"/>
  <c r="V56" i="28"/>
  <c r="V61" i="28"/>
  <c r="V31" i="28"/>
  <c r="V66" i="28"/>
  <c r="V11" i="28"/>
  <c r="V22" i="28"/>
  <c r="V60" i="28"/>
  <c r="V46" i="28"/>
  <c r="V21" i="28"/>
  <c r="V39" i="28"/>
  <c r="V9" i="28"/>
  <c r="V63" i="28"/>
  <c r="V24" i="28"/>
  <c r="V36" i="28"/>
  <c r="V23" i="28"/>
  <c r="V15" i="28"/>
  <c r="V48" i="28"/>
  <c r="V19" i="28"/>
  <c r="V25" i="28"/>
  <c r="V28" i="28"/>
  <c r="V35" i="28"/>
  <c r="V52" i="28"/>
  <c r="V42" i="28"/>
  <c r="V68" i="28"/>
  <c r="V17" i="28"/>
  <c r="V14" i="28"/>
  <c r="V3" i="28"/>
  <c r="V71" i="28" s="1"/>
  <c r="V29" i="28"/>
  <c r="V44" i="28"/>
  <c r="V34" i="28"/>
  <c r="V69" i="28"/>
  <c r="V10" i="28"/>
  <c r="V27" i="28"/>
  <c r="V13" i="28"/>
  <c r="V33" i="28"/>
  <c r="V18" i="28"/>
  <c r="V7" i="28"/>
  <c r="V37" i="28"/>
  <c r="V38" i="28"/>
  <c r="V40" i="28"/>
  <c r="V3" i="27"/>
  <c r="V33" i="27"/>
  <c r="V37" i="27"/>
  <c r="V31" i="27"/>
  <c r="V9" i="27"/>
  <c r="V36" i="27"/>
  <c r="V61" i="27"/>
  <c r="V18" i="27"/>
  <c r="V34" i="27"/>
  <c r="V35" i="27"/>
  <c r="V8" i="27"/>
  <c r="V10" i="27"/>
  <c r="V43" i="27"/>
  <c r="V26" i="27"/>
  <c r="V41" i="27"/>
  <c r="V15" i="27"/>
  <c r="V40" i="27"/>
  <c r="V30" i="27"/>
  <c r="V62" i="27"/>
  <c r="V60" i="27"/>
  <c r="V14" i="27"/>
  <c r="V21" i="27"/>
  <c r="V17" i="27"/>
  <c r="V13" i="27"/>
  <c r="V67" i="27"/>
  <c r="V59" i="27"/>
  <c r="V39" i="27"/>
  <c r="V16" i="27"/>
  <c r="V58" i="27"/>
  <c r="V64" i="27"/>
  <c r="V63" i="27"/>
  <c r="V19" i="27"/>
  <c r="V20" i="27"/>
  <c r="V66" i="27"/>
  <c r="V38" i="27"/>
  <c r="V22" i="27"/>
  <c r="V12" i="27"/>
  <c r="V11" i="27"/>
  <c r="V23" i="27"/>
  <c r="V7" i="27"/>
  <c r="V25" i="27"/>
  <c r="V4" i="31"/>
  <c r="V5" i="31"/>
  <c r="V1" i="31"/>
  <c r="V9" i="31"/>
  <c r="V3" i="31"/>
  <c r="V8" i="31"/>
  <c r="V6" i="31"/>
  <c r="V7" i="31"/>
  <c r="U13" i="31"/>
  <c r="U34" i="31"/>
  <c r="U25" i="31"/>
  <c r="U24" i="31"/>
  <c r="U31" i="31"/>
  <c r="U26" i="31"/>
  <c r="U20" i="31"/>
  <c r="U14" i="31"/>
  <c r="U36" i="31"/>
  <c r="U33" i="31"/>
  <c r="U23" i="31"/>
  <c r="U18" i="31"/>
  <c r="U12" i="31"/>
  <c r="U19" i="31"/>
  <c r="U28" i="31"/>
  <c r="U29" i="31"/>
  <c r="U73" i="24"/>
  <c r="U70" i="24"/>
  <c r="U67" i="24"/>
  <c r="U71" i="24"/>
  <c r="U37" i="24"/>
  <c r="U31" i="24"/>
  <c r="U22" i="24"/>
  <c r="U16" i="24"/>
  <c r="U60" i="24"/>
  <c r="U45" i="24"/>
  <c r="U66" i="24"/>
  <c r="U17" i="24"/>
  <c r="U38" i="24"/>
  <c r="U74" i="24"/>
  <c r="U69" i="24"/>
  <c r="U33" i="24"/>
  <c r="U80" i="24"/>
  <c r="U44" i="24"/>
  <c r="U18" i="24"/>
  <c r="U79" i="24"/>
  <c r="U40" i="24"/>
  <c r="U72" i="24"/>
  <c r="U32" i="24"/>
  <c r="U19" i="24"/>
  <c r="U65" i="24"/>
  <c r="U62" i="24"/>
  <c r="U59" i="24"/>
  <c r="U50" i="24"/>
  <c r="U36" i="24"/>
  <c r="U13" i="24"/>
  <c r="U76" i="24"/>
  <c r="U9" i="24"/>
  <c r="U42" i="24"/>
  <c r="U48" i="24"/>
  <c r="U41" i="24"/>
  <c r="U14" i="24"/>
  <c r="U7" i="24"/>
  <c r="U26" i="24"/>
  <c r="U39" i="24"/>
  <c r="U20" i="24"/>
  <c r="U21" i="24"/>
  <c r="U52" i="24"/>
  <c r="U8" i="24"/>
  <c r="U78" i="24"/>
  <c r="U23" i="24"/>
  <c r="U47" i="24"/>
  <c r="U57" i="24"/>
  <c r="U54" i="24"/>
  <c r="U51" i="24"/>
  <c r="U29" i="24"/>
  <c r="U11" i="24"/>
  <c r="U61" i="24"/>
  <c r="U56" i="24"/>
  <c r="U68" i="24"/>
  <c r="U10" i="24"/>
  <c r="U49" i="24"/>
  <c r="U46" i="24"/>
  <c r="U43" i="24"/>
  <c r="U28" i="24"/>
  <c r="U12" i="24"/>
  <c r="U55" i="24"/>
  <c r="U35" i="24"/>
  <c r="U64" i="24"/>
  <c r="U77" i="24"/>
  <c r="U30" i="24"/>
  <c r="U53" i="24"/>
  <c r="U15" i="24"/>
  <c r="U24" i="24"/>
  <c r="U25" i="24"/>
  <c r="U34" i="24"/>
  <c r="U75" i="24"/>
  <c r="U58" i="24"/>
  <c r="U63" i="24"/>
  <c r="W2" i="27"/>
  <c r="V3" i="24"/>
  <c r="V4" i="24" s="1"/>
  <c r="V1" i="24" s="1"/>
  <c r="W2" i="24"/>
  <c r="V1" i="27"/>
  <c r="V44" i="27" l="1"/>
  <c r="V45" i="27"/>
  <c r="V46" i="27"/>
  <c r="V12" i="31"/>
  <c r="V14" i="31"/>
  <c r="V26" i="31"/>
  <c r="V18" i="31"/>
  <c r="V23" i="31"/>
  <c r="V13" i="31"/>
  <c r="V36" i="31"/>
  <c r="V24" i="31"/>
  <c r="V31" i="31"/>
  <c r="V19" i="31"/>
  <c r="V29" i="31"/>
  <c r="V28" i="31"/>
  <c r="V34" i="31"/>
  <c r="V25" i="31"/>
  <c r="V20" i="31"/>
  <c r="V33" i="31"/>
  <c r="W1" i="28"/>
  <c r="W5" i="28"/>
  <c r="W70" i="28" s="1"/>
  <c r="W4" i="28"/>
  <c r="W67" i="28" s="1"/>
  <c r="W64" i="28"/>
  <c r="W62" i="28"/>
  <c r="W34" i="28"/>
  <c r="W52" i="28"/>
  <c r="W45" i="28"/>
  <c r="W20" i="28"/>
  <c r="W47" i="28"/>
  <c r="W60" i="28"/>
  <c r="W27" i="28"/>
  <c r="W18" i="28"/>
  <c r="W40" i="28"/>
  <c r="W37" i="28"/>
  <c r="W28" i="28"/>
  <c r="W38" i="28"/>
  <c r="W24" i="28"/>
  <c r="W15" i="28"/>
  <c r="W57" i="28"/>
  <c r="W55" i="28"/>
  <c r="W11" i="28"/>
  <c r="W46" i="28"/>
  <c r="W69" i="28"/>
  <c r="W66" i="28"/>
  <c r="W48" i="28"/>
  <c r="W19" i="28"/>
  <c r="W17" i="28"/>
  <c r="W42" i="28"/>
  <c r="W10" i="28"/>
  <c r="W3" i="28"/>
  <c r="W71" i="28" s="1"/>
  <c r="W54" i="28"/>
  <c r="W61" i="28"/>
  <c r="W21" i="28"/>
  <c r="W29" i="28"/>
  <c r="W26" i="28"/>
  <c r="W23" i="28"/>
  <c r="W22" i="28"/>
  <c r="W32" i="28"/>
  <c r="W16" i="28"/>
  <c r="W43" i="28"/>
  <c r="W63" i="28"/>
  <c r="W41" i="28"/>
  <c r="W58" i="28"/>
  <c r="W68" i="28"/>
  <c r="W39" i="28"/>
  <c r="W12" i="28"/>
  <c r="W14" i="28"/>
  <c r="W31" i="28"/>
  <c r="W35" i="28"/>
  <c r="W33" i="28"/>
  <c r="W44" i="28"/>
  <c r="W36" i="28"/>
  <c r="W13" i="28"/>
  <c r="W9" i="28"/>
  <c r="W56" i="28"/>
  <c r="W59" i="28"/>
  <c r="W49" i="28"/>
  <c r="W25" i="28"/>
  <c r="W7" i="28"/>
  <c r="W8" i="28"/>
  <c r="W53" i="28"/>
  <c r="W4" i="31"/>
  <c r="W6" i="31"/>
  <c r="W9" i="31"/>
  <c r="W3" i="31"/>
  <c r="W7" i="31"/>
  <c r="W8" i="31"/>
  <c r="W5" i="31"/>
  <c r="W1" i="31"/>
  <c r="X2" i="31"/>
  <c r="X2" i="28"/>
  <c r="W3" i="27"/>
  <c r="W43" i="27"/>
  <c r="W62" i="27"/>
  <c r="W16" i="27"/>
  <c r="W59" i="27"/>
  <c r="W8" i="27"/>
  <c r="W17" i="27"/>
  <c r="W13" i="27"/>
  <c r="W61" i="27"/>
  <c r="W23" i="27"/>
  <c r="W60" i="27"/>
  <c r="W26" i="27"/>
  <c r="W25" i="27"/>
  <c r="W19" i="27"/>
  <c r="W7" i="27"/>
  <c r="W9" i="27"/>
  <c r="W36" i="27"/>
  <c r="W12" i="27"/>
  <c r="W64" i="27"/>
  <c r="W21" i="27"/>
  <c r="W37" i="27"/>
  <c r="W31" i="27"/>
  <c r="W35" i="27"/>
  <c r="W41" i="27"/>
  <c r="W11" i="27"/>
  <c r="W30" i="27"/>
  <c r="W10" i="27"/>
  <c r="W40" i="27"/>
  <c r="W39" i="27"/>
  <c r="W33" i="27"/>
  <c r="W58" i="27"/>
  <c r="W15" i="27"/>
  <c r="W34" i="27"/>
  <c r="W66" i="27"/>
  <c r="W20" i="27"/>
  <c r="W67" i="27"/>
  <c r="W22" i="27"/>
  <c r="W18" i="27"/>
  <c r="W14" i="27"/>
  <c r="W63" i="27"/>
  <c r="W38" i="27"/>
  <c r="W1" i="27"/>
  <c r="V30" i="24"/>
  <c r="V26" i="24"/>
  <c r="V32" i="24"/>
  <c r="V66" i="24"/>
  <c r="V73" i="24"/>
  <c r="V13" i="24"/>
  <c r="V14" i="24"/>
  <c r="V19" i="24"/>
  <c r="V12" i="24"/>
  <c r="V53" i="24"/>
  <c r="V59" i="24"/>
  <c r="V10" i="24"/>
  <c r="V24" i="24"/>
  <c r="V56" i="24"/>
  <c r="V7" i="24"/>
  <c r="V17" i="24"/>
  <c r="V43" i="24"/>
  <c r="V36" i="24"/>
  <c r="V33" i="24"/>
  <c r="V11" i="24"/>
  <c r="V25" i="24"/>
  <c r="V47" i="24"/>
  <c r="V21" i="24"/>
  <c r="V18" i="24"/>
  <c r="V23" i="24"/>
  <c r="V65" i="24"/>
  <c r="V61" i="24"/>
  <c r="V76" i="24"/>
  <c r="V29" i="24"/>
  <c r="V71" i="24"/>
  <c r="V62" i="24"/>
  <c r="V57" i="24"/>
  <c r="V20" i="24"/>
  <c r="V54" i="24"/>
  <c r="V16" i="24"/>
  <c r="V63" i="24"/>
  <c r="V46" i="24"/>
  <c r="V48" i="24"/>
  <c r="V50" i="24"/>
  <c r="V35" i="24"/>
  <c r="V40" i="24"/>
  <c r="V15" i="24"/>
  <c r="V78" i="24"/>
  <c r="V75" i="24"/>
  <c r="V80" i="24"/>
  <c r="V79" i="24"/>
  <c r="V45" i="24"/>
  <c r="V60" i="24"/>
  <c r="V52" i="24"/>
  <c r="V9" i="24"/>
  <c r="V42" i="24"/>
  <c r="V49" i="24"/>
  <c r="V70" i="24"/>
  <c r="V67" i="24"/>
  <c r="V72" i="24"/>
  <c r="V58" i="24"/>
  <c r="V44" i="24"/>
  <c r="V39" i="24"/>
  <c r="V41" i="24"/>
  <c r="V34" i="24"/>
  <c r="V55" i="24"/>
  <c r="V64" i="24"/>
  <c r="V22" i="24"/>
  <c r="V28" i="24"/>
  <c r="V51" i="24"/>
  <c r="V37" i="24"/>
  <c r="V69" i="24"/>
  <c r="V8" i="24"/>
  <c r="V68" i="24"/>
  <c r="V77" i="24"/>
  <c r="V38" i="24"/>
  <c r="V74" i="24"/>
  <c r="V31" i="24"/>
  <c r="X2" i="27"/>
  <c r="W3" i="24"/>
  <c r="W4" i="24" s="1"/>
  <c r="W1" i="24" s="1"/>
  <c r="X2" i="24"/>
  <c r="W36" i="31" l="1"/>
  <c r="W34" i="31"/>
  <c r="W28" i="31"/>
  <c r="W12" i="31"/>
  <c r="W33" i="31"/>
  <c r="W29" i="31"/>
  <c r="W14" i="31"/>
  <c r="W26" i="31"/>
  <c r="W13" i="31"/>
  <c r="W31" i="31"/>
  <c r="W18" i="31"/>
  <c r="W25" i="31"/>
  <c r="W20" i="31"/>
  <c r="W24" i="31"/>
  <c r="W19" i="31"/>
  <c r="W23" i="31"/>
  <c r="X3" i="27"/>
  <c r="X37" i="27"/>
  <c r="X35" i="27"/>
  <c r="X61" i="27"/>
  <c r="X36" i="27"/>
  <c r="X9" i="27"/>
  <c r="X14" i="27"/>
  <c r="X67" i="27"/>
  <c r="X18" i="27"/>
  <c r="X38" i="27"/>
  <c r="X64" i="27"/>
  <c r="X41" i="27"/>
  <c r="X8" i="27"/>
  <c r="X10" i="27"/>
  <c r="X13" i="27"/>
  <c r="X66" i="27"/>
  <c r="X19" i="27"/>
  <c r="X34" i="27"/>
  <c r="X12" i="27"/>
  <c r="X30" i="27"/>
  <c r="X7" i="27"/>
  <c r="X33" i="27"/>
  <c r="X11" i="27"/>
  <c r="X59" i="27"/>
  <c r="X16" i="27"/>
  <c r="X31" i="27"/>
  <c r="X21" i="27"/>
  <c r="X43" i="27"/>
  <c r="X39" i="27"/>
  <c r="X62" i="27"/>
  <c r="X63" i="27"/>
  <c r="X17" i="27"/>
  <c r="X26" i="27"/>
  <c r="X25" i="27"/>
  <c r="X60" i="27"/>
  <c r="X40" i="27"/>
  <c r="X22" i="27"/>
  <c r="X58" i="27"/>
  <c r="X23" i="27"/>
  <c r="X20" i="27"/>
  <c r="X15" i="27"/>
  <c r="W44" i="27"/>
  <c r="W46" i="27"/>
  <c r="W45" i="27"/>
  <c r="X1" i="28"/>
  <c r="X5" i="28"/>
  <c r="X70" i="28" s="1"/>
  <c r="X4" i="28"/>
  <c r="X67" i="28" s="1"/>
  <c r="X59" i="28"/>
  <c r="X58" i="28"/>
  <c r="X28" i="28"/>
  <c r="X23" i="28"/>
  <c r="X33" i="28"/>
  <c r="X8" i="28"/>
  <c r="X69" i="28"/>
  <c r="X42" i="28"/>
  <c r="X61" i="28"/>
  <c r="X54" i="28"/>
  <c r="X55" i="28"/>
  <c r="X20" i="28"/>
  <c r="X47" i="28"/>
  <c r="X11" i="28"/>
  <c r="X52" i="28"/>
  <c r="X21" i="28"/>
  <c r="X68" i="28"/>
  <c r="X41" i="28"/>
  <c r="X45" i="28"/>
  <c r="X37" i="28"/>
  <c r="X18" i="28"/>
  <c r="X36" i="28"/>
  <c r="X31" i="28"/>
  <c r="X60" i="28"/>
  <c r="X43" i="28"/>
  <c r="X66" i="28"/>
  <c r="X44" i="28"/>
  <c r="X14" i="28"/>
  <c r="X48" i="28"/>
  <c r="X53" i="28"/>
  <c r="X62" i="28"/>
  <c r="X40" i="28"/>
  <c r="X38" i="28"/>
  <c r="X56" i="28"/>
  <c r="X27" i="28"/>
  <c r="X35" i="28"/>
  <c r="X9" i="28"/>
  <c r="X46" i="28"/>
  <c r="X13" i="28"/>
  <c r="X25" i="28"/>
  <c r="X24" i="28"/>
  <c r="X10" i="28"/>
  <c r="X3" i="28"/>
  <c r="X71" i="28" s="1"/>
  <c r="X63" i="28"/>
  <c r="X29" i="28"/>
  <c r="X15" i="28"/>
  <c r="X17" i="28"/>
  <c r="X34" i="28"/>
  <c r="X19" i="28"/>
  <c r="X32" i="28"/>
  <c r="X7" i="28"/>
  <c r="X49" i="28"/>
  <c r="X64" i="28"/>
  <c r="X22" i="28"/>
  <c r="X16" i="28"/>
  <c r="X26" i="28"/>
  <c r="X39" i="28"/>
  <c r="X57" i="28"/>
  <c r="X12" i="28"/>
  <c r="X4" i="31"/>
  <c r="X9" i="31"/>
  <c r="X3" i="31"/>
  <c r="X7" i="31"/>
  <c r="X8" i="31"/>
  <c r="X5" i="31"/>
  <c r="X1" i="31"/>
  <c r="X6" i="31"/>
  <c r="Y2" i="31"/>
  <c r="Y2" i="28"/>
  <c r="Y2" i="27"/>
  <c r="Y2" i="24"/>
  <c r="X3" i="24"/>
  <c r="X4" i="24" s="1"/>
  <c r="X1" i="24" s="1"/>
  <c r="W43" i="24"/>
  <c r="W48" i="24"/>
  <c r="W45" i="24"/>
  <c r="W21" i="24"/>
  <c r="W30" i="24"/>
  <c r="W7" i="24"/>
  <c r="W14" i="24"/>
  <c r="W12" i="24"/>
  <c r="W34" i="24"/>
  <c r="W23" i="24"/>
  <c r="W60" i="24"/>
  <c r="W63" i="24"/>
  <c r="W11" i="24"/>
  <c r="W77" i="24"/>
  <c r="W46" i="24"/>
  <c r="W57" i="24"/>
  <c r="W72" i="24"/>
  <c r="W73" i="24"/>
  <c r="W19" i="24"/>
  <c r="W64" i="24"/>
  <c r="W44" i="24"/>
  <c r="W70" i="24"/>
  <c r="W10" i="24"/>
  <c r="W51" i="24"/>
  <c r="W15" i="24"/>
  <c r="W38" i="24"/>
  <c r="W35" i="24"/>
  <c r="W40" i="24"/>
  <c r="W37" i="24"/>
  <c r="W16" i="24"/>
  <c r="W13" i="24"/>
  <c r="W76" i="24"/>
  <c r="W49" i="24"/>
  <c r="W58" i="24"/>
  <c r="W71" i="24"/>
  <c r="W18" i="24"/>
  <c r="W47" i="24"/>
  <c r="W9" i="24"/>
  <c r="W80" i="24"/>
  <c r="W39" i="24"/>
  <c r="W55" i="24"/>
  <c r="W69" i="24"/>
  <c r="W28" i="24"/>
  <c r="W61" i="24"/>
  <c r="W52" i="24"/>
  <c r="W62" i="24"/>
  <c r="W56" i="24"/>
  <c r="W31" i="24"/>
  <c r="W78" i="24"/>
  <c r="W26" i="24"/>
  <c r="W32" i="24"/>
  <c r="W29" i="24"/>
  <c r="W8" i="24"/>
  <c r="W68" i="24"/>
  <c r="W54" i="24"/>
  <c r="W79" i="24"/>
  <c r="W42" i="24"/>
  <c r="W36" i="24"/>
  <c r="W20" i="24"/>
  <c r="W41" i="24"/>
  <c r="W75" i="24"/>
  <c r="W66" i="24"/>
  <c r="W74" i="24"/>
  <c r="W33" i="24"/>
  <c r="W67" i="24"/>
  <c r="W65" i="24"/>
  <c r="W25" i="24"/>
  <c r="W17" i="24"/>
  <c r="W59" i="24"/>
  <c r="W24" i="24"/>
  <c r="W53" i="24"/>
  <c r="W22" i="24"/>
  <c r="W50" i="24"/>
  <c r="X1" i="27"/>
  <c r="X36" i="31" l="1"/>
  <c r="X34" i="31"/>
  <c r="X23" i="31"/>
  <c r="X19" i="31"/>
  <c r="X33" i="31"/>
  <c r="X24" i="31"/>
  <c r="X31" i="31"/>
  <c r="X25" i="31"/>
  <c r="X12" i="31"/>
  <c r="X28" i="31"/>
  <c r="X14" i="31"/>
  <c r="X29" i="31"/>
  <c r="X18" i="31"/>
  <c r="X13" i="31"/>
  <c r="X26" i="31"/>
  <c r="X20" i="31"/>
  <c r="Z2" i="31"/>
  <c r="Z2" i="28"/>
  <c r="Y3" i="27"/>
  <c r="Y61" i="27"/>
  <c r="Y36" i="27"/>
  <c r="Y18" i="27"/>
  <c r="Y20" i="27"/>
  <c r="Y64" i="27"/>
  <c r="Y31" i="27"/>
  <c r="Y63" i="27"/>
  <c r="Y25" i="27"/>
  <c r="Y33" i="27"/>
  <c r="Y17" i="27"/>
  <c r="Y66" i="27"/>
  <c r="Y26" i="27"/>
  <c r="Y67" i="27"/>
  <c r="Y60" i="27"/>
  <c r="Y40" i="27"/>
  <c r="Y7" i="27"/>
  <c r="Y23" i="27"/>
  <c r="Y15" i="27"/>
  <c r="Y9" i="27"/>
  <c r="Y21" i="27"/>
  <c r="Y14" i="27"/>
  <c r="Y38" i="27"/>
  <c r="Y11" i="27"/>
  <c r="Y8" i="27"/>
  <c r="Y22" i="27"/>
  <c r="Y41" i="27"/>
  <c r="Y58" i="27"/>
  <c r="Y13" i="27"/>
  <c r="Y62" i="27"/>
  <c r="Y34" i="27"/>
  <c r="Y10" i="27"/>
  <c r="Y39" i="27"/>
  <c r="Y30" i="27"/>
  <c r="Y16" i="27"/>
  <c r="Y12" i="27"/>
  <c r="Y19" i="27"/>
  <c r="Y35" i="27"/>
  <c r="Y37" i="27"/>
  <c r="Y43" i="27"/>
  <c r="Y59" i="27"/>
  <c r="Y1" i="28"/>
  <c r="Y5" i="28"/>
  <c r="Y70" i="28" s="1"/>
  <c r="Y4" i="28"/>
  <c r="Y67" i="28" s="1"/>
  <c r="Y63" i="28"/>
  <c r="Y46" i="28"/>
  <c r="Y38" i="28"/>
  <c r="Y34" i="28"/>
  <c r="Y17" i="28"/>
  <c r="Y49" i="28"/>
  <c r="Y54" i="28"/>
  <c r="Y48" i="28"/>
  <c r="Y23" i="28"/>
  <c r="Y56" i="28"/>
  <c r="Y31" i="28"/>
  <c r="Y37" i="28"/>
  <c r="Y28" i="28"/>
  <c r="Y62" i="28"/>
  <c r="Y69" i="28"/>
  <c r="Y32" i="28"/>
  <c r="Y39" i="28"/>
  <c r="Y26" i="28"/>
  <c r="Y25" i="28"/>
  <c r="Y45" i="28"/>
  <c r="Y64" i="28"/>
  <c r="Y36" i="28"/>
  <c r="Y61" i="28"/>
  <c r="Y13" i="28"/>
  <c r="Y60" i="28"/>
  <c r="Y33" i="28"/>
  <c r="Y66" i="28"/>
  <c r="Y52" i="28"/>
  <c r="Y29" i="28"/>
  <c r="Y3" i="28"/>
  <c r="Y71" i="28" s="1"/>
  <c r="Y16" i="28"/>
  <c r="Y12" i="28"/>
  <c r="Y44" i="28"/>
  <c r="Y59" i="28"/>
  <c r="Y53" i="28"/>
  <c r="Y68" i="28"/>
  <c r="Y11" i="28"/>
  <c r="Y27" i="28"/>
  <c r="Y55" i="28"/>
  <c r="Y47" i="28"/>
  <c r="Y19" i="28"/>
  <c r="Y42" i="28"/>
  <c r="Y8" i="28"/>
  <c r="Y10" i="28"/>
  <c r="Y21" i="28"/>
  <c r="Y58" i="28"/>
  <c r="Y15" i="28"/>
  <c r="Y43" i="28"/>
  <c r="Y40" i="28"/>
  <c r="Y20" i="28"/>
  <c r="Y14" i="28"/>
  <c r="Y24" i="28"/>
  <c r="Y57" i="28"/>
  <c r="Y35" i="28"/>
  <c r="Y9" i="28"/>
  <c r="Y7" i="28"/>
  <c r="Y41" i="28"/>
  <c r="Y22" i="28"/>
  <c r="Y18" i="28"/>
  <c r="X46" i="27"/>
  <c r="X44" i="27"/>
  <c r="X45" i="27"/>
  <c r="Y8" i="31"/>
  <c r="Y6" i="31"/>
  <c r="Y7" i="31"/>
  <c r="Y4" i="31"/>
  <c r="Y9" i="31"/>
  <c r="Y3" i="31"/>
  <c r="Y1" i="31"/>
  <c r="Y5" i="31"/>
  <c r="X48" i="24"/>
  <c r="X45" i="24"/>
  <c r="X42" i="24"/>
  <c r="X13" i="24"/>
  <c r="X76" i="24"/>
  <c r="X70" i="24"/>
  <c r="X18" i="24"/>
  <c r="X22" i="24"/>
  <c r="X49" i="24"/>
  <c r="X73" i="24"/>
  <c r="X21" i="24"/>
  <c r="X77" i="24"/>
  <c r="X39" i="24"/>
  <c r="X28" i="24"/>
  <c r="X72" i="24"/>
  <c r="X19" i="24"/>
  <c r="X64" i="24"/>
  <c r="X10" i="24"/>
  <c r="X15" i="24"/>
  <c r="X26" i="24"/>
  <c r="X40" i="24"/>
  <c r="X37" i="24"/>
  <c r="X34" i="24"/>
  <c r="X67" i="24"/>
  <c r="X75" i="24"/>
  <c r="X43" i="24"/>
  <c r="X46" i="24"/>
  <c r="X11" i="24"/>
  <c r="X36" i="24"/>
  <c r="X23" i="24"/>
  <c r="X7" i="24"/>
  <c r="X17" i="24"/>
  <c r="X80" i="24"/>
  <c r="X52" i="24"/>
  <c r="X9" i="24"/>
  <c r="X66" i="24"/>
  <c r="X12" i="24"/>
  <c r="X8" i="24"/>
  <c r="X58" i="24"/>
  <c r="X32" i="24"/>
  <c r="X29" i="24"/>
  <c r="X25" i="24"/>
  <c r="X60" i="24"/>
  <c r="X55" i="24"/>
  <c r="X14" i="24"/>
  <c r="X35" i="24"/>
  <c r="X44" i="24"/>
  <c r="X65" i="24"/>
  <c r="X20" i="24"/>
  <c r="X59" i="24"/>
  <c r="X41" i="24"/>
  <c r="X33" i="24"/>
  <c r="X51" i="24"/>
  <c r="X78" i="24"/>
  <c r="X61" i="24"/>
  <c r="X63" i="24"/>
  <c r="X24" i="24"/>
  <c r="X56" i="24"/>
  <c r="X53" i="24"/>
  <c r="X50" i="24"/>
  <c r="X30" i="24"/>
  <c r="X68" i="24"/>
  <c r="X62" i="24"/>
  <c r="X57" i="24"/>
  <c r="X47" i="24"/>
  <c r="X71" i="24"/>
  <c r="X54" i="24"/>
  <c r="X74" i="24"/>
  <c r="X79" i="24"/>
  <c r="X16" i="24"/>
  <c r="X69" i="24"/>
  <c r="X38" i="24"/>
  <c r="X31" i="24"/>
  <c r="Z2" i="27"/>
  <c r="Y3" i="24"/>
  <c r="Y4" i="24" s="1"/>
  <c r="Y1" i="24" s="1"/>
  <c r="Y1" i="27"/>
  <c r="Z3" i="27" l="1"/>
  <c r="Z26" i="27"/>
  <c r="Z41" i="27"/>
  <c r="Z21" i="27"/>
  <c r="Z15" i="27"/>
  <c r="Z37" i="27"/>
  <c r="Z13" i="27"/>
  <c r="Z61" i="27"/>
  <c r="Z19" i="27"/>
  <c r="Z8" i="27"/>
  <c r="Z66" i="27"/>
  <c r="Z22" i="27"/>
  <c r="Z58" i="27"/>
  <c r="Z38" i="27"/>
  <c r="Z43" i="27"/>
  <c r="Z34" i="27"/>
  <c r="Z39" i="27"/>
  <c r="Z12" i="27"/>
  <c r="Z60" i="27"/>
  <c r="Z36" i="27"/>
  <c r="Z64" i="27"/>
  <c r="Z35" i="27"/>
  <c r="Z30" i="27"/>
  <c r="Z59" i="27"/>
  <c r="Z14" i="27"/>
  <c r="Z11" i="27"/>
  <c r="Z67" i="27"/>
  <c r="Z16" i="27"/>
  <c r="Z31" i="27"/>
  <c r="Z40" i="27"/>
  <c r="Z62" i="27"/>
  <c r="Z63" i="27"/>
  <c r="Z17" i="27"/>
  <c r="Z33" i="27"/>
  <c r="Z23" i="27"/>
  <c r="Z18" i="27"/>
  <c r="Z10" i="27"/>
  <c r="Z7" i="27"/>
  <c r="Z25" i="27"/>
  <c r="AD25" i="27" s="1"/>
  <c r="Z9" i="27"/>
  <c r="Z20" i="27"/>
  <c r="AB1" i="27"/>
  <c r="AD1" i="27"/>
  <c r="Y36" i="31"/>
  <c r="Y28" i="31"/>
  <c r="Y19" i="31"/>
  <c r="Y29" i="31"/>
  <c r="Y18" i="31"/>
  <c r="Y26" i="31"/>
  <c r="Y20" i="31"/>
  <c r="Y31" i="31"/>
  <c r="Y25" i="31"/>
  <c r="Y12" i="31"/>
  <c r="Y33" i="31"/>
  <c r="Y24" i="31"/>
  <c r="Y14" i="31"/>
  <c r="Y34" i="31"/>
  <c r="Y23" i="31"/>
  <c r="Y13" i="31"/>
  <c r="Y46" i="27"/>
  <c r="Y45" i="27"/>
  <c r="Y44" i="27"/>
  <c r="Z4" i="28"/>
  <c r="Z67" i="28" s="1"/>
  <c r="Z5" i="28"/>
  <c r="Z70" i="28" s="1"/>
  <c r="Z1" i="28"/>
  <c r="Z39" i="28"/>
  <c r="Z16" i="28"/>
  <c r="Z61" i="28"/>
  <c r="Z25" i="28"/>
  <c r="Z58" i="28"/>
  <c r="Z68" i="28"/>
  <c r="Z41" i="28"/>
  <c r="Z64" i="28"/>
  <c r="Z36" i="28"/>
  <c r="Z12" i="28"/>
  <c r="Z47" i="28"/>
  <c r="Z60" i="28"/>
  <c r="Z7" i="28"/>
  <c r="Z21" i="28"/>
  <c r="Z18" i="28"/>
  <c r="Z49" i="28"/>
  <c r="Z35" i="28"/>
  <c r="Z63" i="28"/>
  <c r="Z46" i="28"/>
  <c r="Z20" i="28"/>
  <c r="Z57" i="28"/>
  <c r="Z26" i="28"/>
  <c r="Z23" i="28"/>
  <c r="Z40" i="28"/>
  <c r="Z59" i="28"/>
  <c r="Z53" i="28"/>
  <c r="Z55" i="28"/>
  <c r="Z45" i="28"/>
  <c r="Z38" i="28"/>
  <c r="Z34" i="28"/>
  <c r="Z62" i="28"/>
  <c r="Z31" i="28"/>
  <c r="Z15" i="28"/>
  <c r="Z8" i="28"/>
  <c r="Z66" i="28"/>
  <c r="Z29" i="28"/>
  <c r="Z69" i="28"/>
  <c r="Z14" i="28"/>
  <c r="Z9" i="28"/>
  <c r="Z43" i="28"/>
  <c r="Z28" i="28"/>
  <c r="Z10" i="28"/>
  <c r="Z56" i="28"/>
  <c r="Z24" i="28"/>
  <c r="Z13" i="28"/>
  <c r="Z52" i="28"/>
  <c r="Z48" i="28"/>
  <c r="Z37" i="28"/>
  <c r="Z19" i="28"/>
  <c r="Z33" i="28"/>
  <c r="Z42" i="28"/>
  <c r="Z17" i="28"/>
  <c r="Z3" i="28"/>
  <c r="Z71" i="28" s="1"/>
  <c r="Z22" i="28"/>
  <c r="Z11" i="28"/>
  <c r="Z32" i="28"/>
  <c r="Z54" i="28"/>
  <c r="Z44" i="28"/>
  <c r="Z27" i="28"/>
  <c r="Z9" i="31"/>
  <c r="Z5" i="31"/>
  <c r="Z4" i="31"/>
  <c r="Z1" i="31"/>
  <c r="Z6" i="31"/>
  <c r="Z3" i="31"/>
  <c r="Z7" i="31"/>
  <c r="Z8" i="31"/>
  <c r="Y45" i="24"/>
  <c r="Y42" i="24"/>
  <c r="Y39" i="24"/>
  <c r="Y76" i="24"/>
  <c r="Y75" i="24"/>
  <c r="Y9" i="24"/>
  <c r="Y33" i="24"/>
  <c r="Y11" i="24"/>
  <c r="Y12" i="24"/>
  <c r="Y20" i="24"/>
  <c r="Y41" i="24"/>
  <c r="Y74" i="24"/>
  <c r="Y73" i="24"/>
  <c r="Y26" i="24"/>
  <c r="Y63" i="24"/>
  <c r="Y56" i="24"/>
  <c r="Y58" i="24"/>
  <c r="Y18" i="24"/>
  <c r="Y37" i="24"/>
  <c r="Y34" i="24"/>
  <c r="Y31" i="24"/>
  <c r="Y68" i="24"/>
  <c r="Y54" i="24"/>
  <c r="Y70" i="24"/>
  <c r="Y21" i="24"/>
  <c r="Y57" i="24"/>
  <c r="Y14" i="24"/>
  <c r="Y79" i="24"/>
  <c r="Y32" i="24"/>
  <c r="Y78" i="24"/>
  <c r="Y77" i="24"/>
  <c r="Y24" i="24"/>
  <c r="Y69" i="24"/>
  <c r="Y59" i="24"/>
  <c r="Y55" i="24"/>
  <c r="Y16" i="24"/>
  <c r="Y29" i="24"/>
  <c r="Y25" i="24"/>
  <c r="Y22" i="24"/>
  <c r="Y67" i="24"/>
  <c r="Y62" i="24"/>
  <c r="Y64" i="24"/>
  <c r="Y8" i="24"/>
  <c r="Y51" i="24"/>
  <c r="Y30" i="24"/>
  <c r="Y80" i="24"/>
  <c r="Y52" i="24"/>
  <c r="Y71" i="24"/>
  <c r="Y40" i="24"/>
  <c r="Y23" i="24"/>
  <c r="Y44" i="24"/>
  <c r="Y61" i="24"/>
  <c r="Y38" i="24"/>
  <c r="Y49" i="24"/>
  <c r="Y53" i="24"/>
  <c r="Y50" i="24"/>
  <c r="Y47" i="24"/>
  <c r="Y10" i="24"/>
  <c r="Y7" i="24"/>
  <c r="Y17" i="24"/>
  <c r="Y35" i="24"/>
  <c r="Y36" i="24"/>
  <c r="Y65" i="24"/>
  <c r="Y46" i="24"/>
  <c r="Y43" i="24"/>
  <c r="Y60" i="24"/>
  <c r="Y28" i="24"/>
  <c r="Y13" i="24"/>
  <c r="Y66" i="24"/>
  <c r="Y19" i="24"/>
  <c r="Y72" i="24"/>
  <c r="Y15" i="24"/>
  <c r="Y48" i="24"/>
  <c r="Z1" i="27"/>
  <c r="C71" i="28" l="1"/>
  <c r="C7" i="30" s="1"/>
  <c r="AC4" i="27"/>
  <c r="AD59" i="27" s="1"/>
  <c r="AE22" i="28"/>
  <c r="AC22" i="28"/>
  <c r="AE52" i="28"/>
  <c r="AC52" i="28"/>
  <c r="AE14" i="28"/>
  <c r="AC14" i="28"/>
  <c r="AE34" i="28"/>
  <c r="AC34" i="28"/>
  <c r="AE26" i="28"/>
  <c r="AC26" i="28"/>
  <c r="AE21" i="28"/>
  <c r="AC21" i="28"/>
  <c r="AE68" i="28"/>
  <c r="AC68" i="28"/>
  <c r="AE67" i="28"/>
  <c r="AC67" i="28"/>
  <c r="Z44" i="27"/>
  <c r="Z46" i="27"/>
  <c r="Z45" i="27"/>
  <c r="AE70" i="28"/>
  <c r="AC70" i="28"/>
  <c r="Z36" i="31"/>
  <c r="Z34" i="31"/>
  <c r="Z24" i="31"/>
  <c r="Z20" i="31"/>
  <c r="Z33" i="31"/>
  <c r="Z23" i="31"/>
  <c r="Z19" i="31"/>
  <c r="Z25" i="31"/>
  <c r="Z12" i="31"/>
  <c r="Z14" i="31"/>
  <c r="Z28" i="31"/>
  <c r="Z13" i="31"/>
  <c r="Z29" i="31"/>
  <c r="Z26" i="31"/>
  <c r="Z31" i="31"/>
  <c r="Z18" i="31"/>
  <c r="AE13" i="28"/>
  <c r="AC13" i="28"/>
  <c r="AE69" i="28"/>
  <c r="AC69" i="28"/>
  <c r="AE38" i="28"/>
  <c r="AC38" i="28"/>
  <c r="AE57" i="28"/>
  <c r="AC57" i="28"/>
  <c r="AE7" i="28"/>
  <c r="AC7" i="28"/>
  <c r="AE58" i="28"/>
  <c r="AC58" i="28"/>
  <c r="AE17" i="28"/>
  <c r="AC17" i="28"/>
  <c r="AE24" i="28"/>
  <c r="AC24" i="28"/>
  <c r="AE29" i="28"/>
  <c r="AC29" i="28"/>
  <c r="AE45" i="28"/>
  <c r="AC45" i="28"/>
  <c r="AE20" i="28"/>
  <c r="AC20" i="28"/>
  <c r="AE60" i="28"/>
  <c r="AC60" i="28"/>
  <c r="AE25" i="28"/>
  <c r="AC25" i="28"/>
  <c r="AE11" i="28"/>
  <c r="AC11" i="28"/>
  <c r="AE48" i="28"/>
  <c r="AC48" i="28"/>
  <c r="AE9" i="28"/>
  <c r="AC9" i="28"/>
  <c r="AE62" i="28"/>
  <c r="AC62" i="28"/>
  <c r="AE23" i="28"/>
  <c r="AC23" i="28"/>
  <c r="AE18" i="28"/>
  <c r="AC18" i="28"/>
  <c r="AE41" i="28"/>
  <c r="AC41" i="28"/>
  <c r="AE27" i="28"/>
  <c r="AC27" i="28"/>
  <c r="AE42" i="28"/>
  <c r="AC42" i="28"/>
  <c r="AE56" i="28"/>
  <c r="AC56" i="28"/>
  <c r="AE66" i="28"/>
  <c r="AC66" i="28"/>
  <c r="AE55" i="28"/>
  <c r="AC55" i="28"/>
  <c r="AE46" i="28"/>
  <c r="AC46" i="28"/>
  <c r="AE47" i="28"/>
  <c r="AC47" i="28"/>
  <c r="AE61" i="28"/>
  <c r="AC61" i="28"/>
  <c r="AE44" i="28"/>
  <c r="AC44" i="28"/>
  <c r="AE33" i="28"/>
  <c r="AC33" i="28"/>
  <c r="AE10" i="28"/>
  <c r="AC10" i="28"/>
  <c r="AE8" i="28"/>
  <c r="AC8" i="28"/>
  <c r="AE53" i="28"/>
  <c r="AC53" i="28"/>
  <c r="AE63" i="28"/>
  <c r="AC63" i="28"/>
  <c r="AE12" i="28"/>
  <c r="AC12" i="28"/>
  <c r="AE16" i="28"/>
  <c r="AC16" i="28"/>
  <c r="AE54" i="28"/>
  <c r="AC54" i="28"/>
  <c r="AE19" i="28"/>
  <c r="AC19" i="28"/>
  <c r="AE28" i="28"/>
  <c r="AC28" i="28"/>
  <c r="AE15" i="28"/>
  <c r="AC15" i="28"/>
  <c r="AE59" i="28"/>
  <c r="AC59" i="28"/>
  <c r="AE35" i="28"/>
  <c r="AC35" i="28"/>
  <c r="AE36" i="28"/>
  <c r="AC36" i="28"/>
  <c r="AE39" i="28"/>
  <c r="AC39" i="28"/>
  <c r="AE32" i="28"/>
  <c r="AC32" i="28"/>
  <c r="AE37" i="28"/>
  <c r="AC37" i="28"/>
  <c r="AE43" i="28"/>
  <c r="AC43" i="28"/>
  <c r="AE31" i="28"/>
  <c r="AC31" i="28"/>
  <c r="AE40" i="28"/>
  <c r="AC40" i="28"/>
  <c r="AE49" i="28"/>
  <c r="AC49" i="28"/>
  <c r="AE64" i="28"/>
  <c r="AC64" i="28"/>
  <c r="AE71" i="28"/>
  <c r="AC71" i="28"/>
  <c r="AD12" i="27" l="1"/>
  <c r="AD23" i="27"/>
  <c r="AD19" i="27"/>
  <c r="AB16" i="27"/>
  <c r="AB56" i="27"/>
  <c r="AB59" i="27"/>
  <c r="AB53" i="27"/>
  <c r="AB38" i="27"/>
  <c r="AB68" i="27"/>
  <c r="AB60" i="27"/>
  <c r="AB23" i="27"/>
  <c r="AB65" i="27"/>
  <c r="AD39" i="27"/>
  <c r="AD14" i="27"/>
  <c r="AD33" i="27"/>
  <c r="AB64" i="27"/>
  <c r="AB19" i="27"/>
  <c r="AB66" i="27"/>
  <c r="AB15" i="27"/>
  <c r="AB20" i="27"/>
  <c r="AB51" i="27"/>
  <c r="AB50" i="27"/>
  <c r="AB48" i="27"/>
  <c r="AB32" i="27"/>
  <c r="AD35" i="27"/>
  <c r="AD17" i="27"/>
  <c r="AB39" i="27"/>
  <c r="AB35" i="27"/>
  <c r="AB67" i="27"/>
  <c r="AB17" i="27"/>
  <c r="AB40" i="27"/>
  <c r="AB72" i="27"/>
  <c r="AB71" i="27"/>
  <c r="AB69" i="27"/>
  <c r="AB57" i="27"/>
  <c r="AD67" i="27"/>
  <c r="AD31" i="27"/>
  <c r="AD11" i="27"/>
  <c r="AB34" i="27"/>
  <c r="AB7" i="27"/>
  <c r="AB58" i="27"/>
  <c r="AB8" i="27"/>
  <c r="AB18" i="27"/>
  <c r="AB55" i="27"/>
  <c r="AB54" i="27"/>
  <c r="AB52" i="27"/>
  <c r="AB49" i="27"/>
  <c r="AB46" i="27"/>
  <c r="AD21" i="27"/>
  <c r="AD37" i="27"/>
  <c r="AD22" i="27"/>
  <c r="AD10" i="27"/>
  <c r="AD38" i="27"/>
  <c r="AD13" i="27"/>
  <c r="AD40" i="27"/>
  <c r="AD62" i="27"/>
  <c r="AD30" i="27"/>
  <c r="AD34" i="27"/>
  <c r="AD20" i="27"/>
  <c r="AB44" i="27"/>
  <c r="AB25" i="27"/>
  <c r="AB61" i="27"/>
  <c r="AB30" i="27"/>
  <c r="AB63" i="27"/>
  <c r="AB33" i="27"/>
  <c r="AB47" i="27"/>
  <c r="AB42" i="27"/>
  <c r="AB29" i="27"/>
  <c r="AB24" i="27"/>
  <c r="AD36" i="27"/>
  <c r="AD7" i="27"/>
  <c r="AD43" i="27"/>
  <c r="AD63" i="27"/>
  <c r="AB36" i="27"/>
  <c r="AB14" i="27"/>
  <c r="AB28" i="27"/>
  <c r="AB78" i="27"/>
  <c r="AD41" i="27"/>
  <c r="AD16" i="27"/>
  <c r="AD15" i="27"/>
  <c r="AD45" i="27"/>
  <c r="AD61" i="27"/>
  <c r="AB45" i="27"/>
  <c r="AB13" i="27"/>
  <c r="AB12" i="27"/>
  <c r="AB41" i="27"/>
  <c r="AB27" i="27"/>
  <c r="AD26" i="27"/>
  <c r="AB43" i="27"/>
  <c r="AB26" i="27"/>
  <c r="AB11" i="27"/>
  <c r="AB10" i="27"/>
  <c r="AB9" i="27"/>
  <c r="AB80" i="27"/>
  <c r="AB79" i="27"/>
  <c r="AB77" i="27"/>
  <c r="AB74" i="27"/>
  <c r="AD66" i="27"/>
  <c r="AD18" i="27"/>
  <c r="AD58" i="27"/>
  <c r="AD46" i="27"/>
  <c r="AD9" i="27"/>
  <c r="AD8" i="27"/>
  <c r="AB21" i="27"/>
  <c r="AB31" i="27"/>
  <c r="AB22" i="27"/>
  <c r="AB37" i="27"/>
  <c r="AB62" i="27"/>
  <c r="AB76" i="27"/>
  <c r="AB75" i="27"/>
  <c r="AB73" i="27"/>
  <c r="AB70" i="27"/>
  <c r="AD60" i="27"/>
  <c r="AD64" i="27"/>
  <c r="AD44" i="27"/>
</calcChain>
</file>

<file path=xl/sharedStrings.xml><?xml version="1.0" encoding="utf-8"?>
<sst xmlns="http://schemas.openxmlformats.org/spreadsheetml/2006/main" count="1373" uniqueCount="494">
  <si>
    <t>SUMA</t>
  </si>
  <si>
    <t>Bilans</t>
  </si>
  <si>
    <t>Aktywa-Pasywa</t>
  </si>
  <si>
    <t>RW</t>
  </si>
  <si>
    <t>Sprzedaż</t>
  </si>
  <si>
    <t>CF</t>
  </si>
  <si>
    <t>Gotówka</t>
  </si>
  <si>
    <t>Podsumowanie poniżej</t>
  </si>
  <si>
    <t xml:space="preserve">  </t>
  </si>
  <si>
    <t>liczba pustych okresów, info techiczne</t>
  </si>
  <si>
    <t xml:space="preserve"> </t>
  </si>
  <si>
    <t>Grupa Śnieżka</t>
  </si>
  <si>
    <t>Skonsolidowane dane finansowe i wybrane informacje</t>
  </si>
  <si>
    <t>Spis treści</t>
  </si>
  <si>
    <t>Nazwa arkusza</t>
  </si>
  <si>
    <t>Komentarz</t>
  </si>
  <si>
    <t xml:space="preserve">   </t>
  </si>
  <si>
    <t>1. Wskaźniki – metodologia</t>
  </si>
  <si>
    <t>Wsk_metodologia</t>
  </si>
  <si>
    <t>Metodologia wyliczania wybranych wskaźników finansowych</t>
  </si>
  <si>
    <t>2. Sprawozdanie z sytuacji finansowej</t>
  </si>
  <si>
    <t>Balance sheet (Q)</t>
  </si>
  <si>
    <t>Zestawienie statyczne, w układzie kwartalnym</t>
  </si>
  <si>
    <t>3. Sprawozdanie z sytuacji finansowej</t>
  </si>
  <si>
    <t>Balance sheet (end)</t>
  </si>
  <si>
    <t>Zestawienie dynamiczne, do wyboru okres sprawozdawczy, w przekroju dostępnych lat</t>
  </si>
  <si>
    <t>4. Sprawozdanie z całkowitych dochodów + informacja dodatkowa</t>
  </si>
  <si>
    <t>P&amp;L (Q)</t>
  </si>
  <si>
    <t>5. Sprawozdanie z całkowitych dochodów + informacja dodatkowa</t>
  </si>
  <si>
    <t>P&amp;L (period)</t>
  </si>
  <si>
    <t>6. Sprawozdanie z przepływów pieniężnych</t>
  </si>
  <si>
    <t>Cash flow (Q)</t>
  </si>
  <si>
    <t>7. Sprawozdanie z przepływów pieniężnych</t>
  </si>
  <si>
    <t>Cash flow (period)</t>
  </si>
  <si>
    <t>8. Segmenty geograficzne</t>
  </si>
  <si>
    <t>Segmenty geograficzne (Q)</t>
  </si>
  <si>
    <t>Zestawienie statyczne, wiodące pozycje wynikowe w układzie kwartalnym vs kraj</t>
  </si>
  <si>
    <t>9. Segmenty geograficzne (dane historyczne, do 1Q 2019 r.)</t>
  </si>
  <si>
    <t>Segmenty geograficzne do 1Q2019</t>
  </si>
  <si>
    <t>Zestawienie statyczne, wiodące pozycje wynikowe w układzie kwartalnym vs kraj, do okresu 1Q2019</t>
  </si>
  <si>
    <t>10. Zestawienie zmian w kapitale własnym</t>
  </si>
  <si>
    <t>Zmiany w kapitale (Q)</t>
  </si>
  <si>
    <t>Zestawienie statyczne, zmiany w kapitale w ujęciu kwartalnym</t>
  </si>
  <si>
    <t>11. Wybrane wskaźniki (ujęcie kwartalne)</t>
  </si>
  <si>
    <t>Wskaźniki (Q)</t>
  </si>
  <si>
    <t>Zestawienie statyczne, wskaźniki</t>
  </si>
  <si>
    <t>12. Wybrane wskaźniki (ujęcie roczne, okresowe)</t>
  </si>
  <si>
    <t>Wskaźniki (period)</t>
  </si>
  <si>
    <t xml:space="preserve">W zestawieniach dynamicznych ewentualnej edycji podlegają jedynie komórki z ciemnożółtym kolorem tła. </t>
  </si>
  <si>
    <t>Zastrzeżenie prawne</t>
  </si>
  <si>
    <t>Zapoznanie się z treścią niniejszego opracowania (dalej jako „Opracowanie”) jest możliwe wyłącznie pod warunkiem zaakceptowania treści poniższego zastrzeżenia prawnego. Zapoznanie się z dalszą treścią Opracowania uznaje się za akceptację treści następującego zastrzeżenia prawnego:
Właściwym źródłem informacji nt. wyników finansowych i biznesowych Grupy Kapitałowej Śnieżka (dalej „Grupa Śnieżka”, "Grupa"), w tym Fabryki Farb i Lakierów Śnieżka SA (dalej „Spółka”), są sprawozdania finansowe zawarte w raportach okresowych Spółki. Opracowanie i dane w nim zawarte mają charakter wyłącznie informacyjny i nie należy ich traktować jako porady inwestycyjnej.
Opracowanie zostało sporządzone na podstawie raportów okresowych opublikowanych przez Spółkę. Jedynym źródłem informacji w zakresie danych finansowych są sprawozdania finansowe opublikowane w trybie wykonywania okresowych obowiązków informacyjnych przez Spółkę, wskazanych we właściwych przepisach prawa. Opracowanie nie stanowi rekomendacji inwestycyjnej jak również informacji rekomendującej lub sugerującej strategię inwestycyjną.
Grupa Śnieżka, spółki należące do Grupy, Spółka ani członkowie jej organów, jej dyrektorzy, członkowie kierownictwa, doradcy, akcjonariusze lub przedstawiciele ww. osób nie ponoszą odpowiedzialności z tytułu jakiejkolwiek szkody wynikającej z wykorzystania niniejszej Opracowania lub jego treści albo powstałej w jakikolwiek inny sposób związany z Opracowaniem.
Odbiorcy Opracowania ponoszą wyłączną odpowiedzialność za własne analizy i oceny rynku oraz sytuacji rynkowej Spółki lub Grupy Kapitałowej Śnieżka i potencjalnych wyników Spółki lub Grupy Kapitałowej Śnieżka w przyszłości, dokonane w oparciu o informacje zawarte w Opracowaniu. W zakresie, w jakim Opracowanie zawiera stwierdzenia dotyczące przyszłości, stwierdzenia te wiążą się ze znanym i nieznanym ryzykiem, niepewnością oraz innymi czynnikami, których skutkiem może być to, że rzeczywiste wyniki, sytuacja finansowa, działania i osiągnięcia Spółki lub Grupy Kapitałowej Śnieżka, albo wyniki branży będą istotnie różnić się od jakichkolwiek przyszłych wyników, działań lub osiągnięć wyrażonych w takich stwierdzeniach dotyczących przyszłości.
Grupa Śnieżka, spółki należące do Grupy, Spółka ani członkowie jej organów, jej dyrektorzy, członkowie kierownictwa, doradcy, akcjonariusze lub przedstawiciele takich osób nie są zobowiązani do przekazywania odbiorcom niniejszego Opracowania bądź do wiadomości publicznej dodatkowych informacji, jak również aktualizowania jego treści.</t>
  </si>
  <si>
    <t>Metodologia wyliczania wskaźników</t>
  </si>
  <si>
    <t>← Powrót do Spisu treści</t>
  </si>
  <si>
    <t>A</t>
  </si>
  <si>
    <t>Rentowność operacyjna EBIT</t>
  </si>
  <si>
    <t>Zysk (strata) na działalności operacyjnej (EBIT)</t>
  </si>
  <si>
    <t>Przychody ze sprzedaży</t>
  </si>
  <si>
    <t>B</t>
  </si>
  <si>
    <t>Rentowność netto ROS</t>
  </si>
  <si>
    <t>Zysk netto</t>
  </si>
  <si>
    <t>C</t>
  </si>
  <si>
    <t>Rentowność EBITDA</t>
  </si>
  <si>
    <t xml:space="preserve">Zysk na działalności operacyjnej + Amortyzacja rzeczowych aktywów trwałych, aktywów niematerialnych i nieruchomości inwestycyjnych </t>
  </si>
  <si>
    <t>D</t>
  </si>
  <si>
    <t>Rentowność kapitału własnego (ROE)</t>
  </si>
  <si>
    <t>Suma zysku przypadającego akcjonariuszom jednostki dominującej za ostatnie 4 kwartały</t>
  </si>
  <si>
    <t>Średnia wartość Kapitału własnego przypadającego akcjonariuszom jednostki dominującej ze stanów na koniec ostatnich 5 kwartałów</t>
  </si>
  <si>
    <t>E</t>
  </si>
  <si>
    <t>Rentowność aktywów (ROA)</t>
  </si>
  <si>
    <t>Suma zysku netto za ostatnie 4 kwartały</t>
  </si>
  <si>
    <t>Średnia wartość Aktywów ogółem ze stanów na koniec ostatnich 5 kwartałów</t>
  </si>
  <si>
    <t>F</t>
  </si>
  <si>
    <t>Cena / Zysk</t>
  </si>
  <si>
    <t>Kurs zamknięcia ostatnigo dnia okresu</t>
  </si>
  <si>
    <t>Zysk na jedną akcję przypadający akcjonariuszom jednostki dominującej za ostatnie 4 kwartały</t>
  </si>
  <si>
    <t>G</t>
  </si>
  <si>
    <t>Cena / Wartość księgowa</t>
  </si>
  <si>
    <t>Kapitał własny przypadający akcjonariuszom jednostki dominującej</t>
  </si>
  <si>
    <t>H</t>
  </si>
  <si>
    <t>Dług netto / EBITDA</t>
  </si>
  <si>
    <t>Oprocentowane kredyty i pożyczki (krótko i długoterminowe) +  Zobowiązania leasingowe   (krótko i długoterminowe) - Środki pieniężne i ich ekwiwalenty (stan na koniec okresu)</t>
  </si>
  <si>
    <t>Suma zysku na działalności operacyjnej + Amortyzacja rzeczowych aktywów trwałych, aktywów niematerialnych i nieruchomości inwestycyjnych (za ostatnie 4 kwartały)</t>
  </si>
  <si>
    <t>I</t>
  </si>
  <si>
    <t>EV / EBITDA</t>
  </si>
  <si>
    <t>Kapitalizacja + (Oprocentowane kredyty i pożyczki + Bieżąca część oprocentowanych kredytów i pożyczek + Zobowiązania leasingowe + Kapitały akcjonariuszy niekontrolujących) - Środki pieniężne i ich ekwiwalenty</t>
  </si>
  <si>
    <t>Sprawozdanie z sytuacji finansowej</t>
  </si>
  <si>
    <t>na dzień&gt;</t>
  </si>
  <si>
    <t>rok&gt;</t>
  </si>
  <si>
    <t>miesiąc&gt;</t>
  </si>
  <si>
    <t>rok&amp;miesiąc&gt;</t>
  </si>
  <si>
    <t>w tys. PLN</t>
  </si>
  <si>
    <t>1.Aktywa</t>
  </si>
  <si>
    <t>2.Aktywa trwałe</t>
  </si>
  <si>
    <t>3.Rzeczowe aktywa trwałe</t>
  </si>
  <si>
    <t>4.Nieruchomości inwestycyjne</t>
  </si>
  <si>
    <t>5.Wartość firmy</t>
  </si>
  <si>
    <t>6.Aktywa niematerialne</t>
  </si>
  <si>
    <t>7.Inwestycje w jednostkach stowarzyszonych wycenianych metodą praw własności</t>
  </si>
  <si>
    <t>8.Aktywa finansowe dostępne do sprzedaży</t>
  </si>
  <si>
    <t>9.Aktywa finansowe wyceniane w wartości godziwej przez całkowite dochody / Pozostałe aktywa finansowe (długoterminowe)/ udziały i akcje w innych jednostkach</t>
  </si>
  <si>
    <t>10.Należności długoterminowe</t>
  </si>
  <si>
    <t>11.Aktywa z tytułu podatku odroczonego</t>
  </si>
  <si>
    <t>12.Aktywa obrotowe</t>
  </si>
  <si>
    <t>13.Zapasy</t>
  </si>
  <si>
    <t>14.Należności z tytułu dostaw i usług oraz pozostałe należności</t>
  </si>
  <si>
    <t>15.Należności z tytułu podatku dochodowego</t>
  </si>
  <si>
    <t>16.Pochodne instrumenty finansowe</t>
  </si>
  <si>
    <t xml:space="preserve">17.Pozostałe aktywa finansowe </t>
  </si>
  <si>
    <t xml:space="preserve">18.Pozostałe aktywa niefinansowe </t>
  </si>
  <si>
    <t>19.Środki pieniężne i ich ekwiwalenty</t>
  </si>
  <si>
    <t>20.Aktywa trwałe zaklasyfikowane jako przeznaczone do sprzedaży</t>
  </si>
  <si>
    <t>21.Suma aktywów</t>
  </si>
  <si>
    <t>351 423</t>
  </si>
  <si>
    <t>22.Pasywa</t>
  </si>
  <si>
    <t>23.Kapitał własny (przypadający akcjonariuszom jednostki dominującej)</t>
  </si>
  <si>
    <t>196 958</t>
  </si>
  <si>
    <t>24.Kapitał podstawowy</t>
  </si>
  <si>
    <t>25.Opcje na zakup udziałów w posiadaniu mniejszości</t>
  </si>
  <si>
    <t>26.Akcje własne</t>
  </si>
  <si>
    <t>27.Różnice kursowe z przeliczenia jednostki zagranicznej</t>
  </si>
  <si>
    <t>28.Pozostałe kapitały rezerwowe</t>
  </si>
  <si>
    <t>29.Kapitał zapasowy</t>
  </si>
  <si>
    <t>30.Kapitał z aktualizacji wyceny</t>
  </si>
  <si>
    <t>31.Zyski zatrzymane</t>
  </si>
  <si>
    <t>32.Kapitały akcjonariuszy niekontrolujących</t>
  </si>
  <si>
    <t>33.Kapitał własny ogółem</t>
  </si>
  <si>
    <t>34.Zobowiązania długoterminowe</t>
  </si>
  <si>
    <t>35.Oprocentowane kredyty i pożyczki</t>
  </si>
  <si>
    <t>36.Rezerwy na świadczenia pracownicze</t>
  </si>
  <si>
    <t>37.Pozostałe rezerwy</t>
  </si>
  <si>
    <t>38.Rozliczenia międzyokresowe</t>
  </si>
  <si>
    <t>39.Zobowiązania z tytułu leasingu</t>
  </si>
  <si>
    <t>40.Zobowiązanie z tytułu opcji na zakup udziałów w posiadaniu mniejszości</t>
  </si>
  <si>
    <t>41.Pozostałe zobowiązania</t>
  </si>
  <si>
    <t>42.Rezerwa z tytułu odroczonego podatku dochodowego</t>
  </si>
  <si>
    <t>43.Zobowiązania krótkoterminowe</t>
  </si>
  <si>
    <t>44.Zobowiązania z tytułu dostaw i usług oraz pozostałe zobowiązania</t>
  </si>
  <si>
    <t>45.Bieżąca część oprocentowanych kredytów i pożyczek</t>
  </si>
  <si>
    <t>46.Zobowiązania z tytułu leasingu</t>
  </si>
  <si>
    <t>47.Instrumenty pochodne / oraz pozostałe zobowiązania finansowe / zobowiązania z tytułu opcji za zakup udzialów w posiadaniu mniejszości</t>
  </si>
  <si>
    <t>48.Zobowiązania z tytułu podatku dochodowego</t>
  </si>
  <si>
    <t>49.Rozliczenia międzyokresowe</t>
  </si>
  <si>
    <t>50.Rezerwy na świadczenia pracownicze</t>
  </si>
  <si>
    <t>51.Pozostałe rezerwy</t>
  </si>
  <si>
    <t>52.Zobowiązania bezpośrednio związane z aktywami trwałymi zaklasyfikowanymi jako przeznaczone do sprzedaży</t>
  </si>
  <si>
    <t>53.Zobowiązania razem</t>
  </si>
  <si>
    <t>54.Suma pasywów</t>
  </si>
  <si>
    <t xml:space="preserve">W poniższym polu wpisz miesiąc końca wybranego kwartału (3 / 6 / 9 / 12) </t>
  </si>
  <si>
    <t>Sprawozdanie z całkowitych dochodów</t>
  </si>
  <si>
    <t>okres kwartalny&gt;</t>
  </si>
  <si>
    <t>Porównanie wyników kwartalnych</t>
  </si>
  <si>
    <t>Wpisz numer kwartału (1,2,3 albo 4) / rok</t>
  </si>
  <si>
    <t>numer kwartału&gt;</t>
  </si>
  <si>
    <t>Kwartał</t>
  </si>
  <si>
    <t>Rok odniesienia</t>
  </si>
  <si>
    <t>Rok analizowany</t>
  </si>
  <si>
    <t>1.Działalność kontynuowana</t>
  </si>
  <si>
    <t>Wartość zmiany (r/r)</t>
  </si>
  <si>
    <t>Dynamika% (r/r)</t>
  </si>
  <si>
    <t>2.Przychody ze sprzedaży produktów</t>
  </si>
  <si>
    <t>3.Przychody ze sprzedaży towarów</t>
  </si>
  <si>
    <t>4.Przychody ze sprzedaży materiałów</t>
  </si>
  <si>
    <t>5.Przychody ze sprzedaży</t>
  </si>
  <si>
    <t>6.Koszt własny sprzedaży</t>
  </si>
  <si>
    <t>7.Zysk brutto ze sprzedaży</t>
  </si>
  <si>
    <t>8.Pozostałe przychody operacyjne</t>
  </si>
  <si>
    <t>9.Koszty sprzedaży</t>
  </si>
  <si>
    <t>10.Koszty ogólnego zarządu</t>
  </si>
  <si>
    <t>11.Pozostałe koszty operacyjne</t>
  </si>
  <si>
    <t>12.Zysk na działalności operacyjnej</t>
  </si>
  <si>
    <t>13.Przychody finansowe</t>
  </si>
  <si>
    <t xml:space="preserve">14.Koszty finansowe </t>
  </si>
  <si>
    <t>15.Udział w zysku jednostki stowarzyszonej</t>
  </si>
  <si>
    <t>16.Zysk brutto</t>
  </si>
  <si>
    <t>17.Podatek dochodowy</t>
  </si>
  <si>
    <t>18.Zysk netto z działalności kontynuowanej</t>
  </si>
  <si>
    <t>19.Działalność zaniechana</t>
  </si>
  <si>
    <t>20.Zysk za okres z działalności zaniechanej</t>
  </si>
  <si>
    <t>21.Zysk netto za okres</t>
  </si>
  <si>
    <t>23.Inne całkowite dochody</t>
  </si>
  <si>
    <t>24.Pozycje podlegające przeklasyfikowaniu do zysku/(straty) w kolejnych okresach sprawozdawczych:</t>
  </si>
  <si>
    <t>25.Różnice kursowe z przeliczenia jednostek zagranicznych i zabezpieczenie inw. netto w jed. zagranicznej</t>
  </si>
  <si>
    <t>26.Zabezpieczenie przepływów pieniężnych oraz wycena udziałów zgodnie z MSSF9 i zmiana wart. godziwej instr. kapitałowych</t>
  </si>
  <si>
    <t>27.Pozycje niepodlegające przeklasyfikowaniu do zysku/(straty) w kolejnych okresach sprawozdawczych:</t>
  </si>
  <si>
    <t>28.Zyski/straty aktuarialne po uwzględnieniu odroczonego podatku dochodowego / Zmiana wartości godziwej instrumentów kapitałowych wycenianych wg wartości godziwej przez inne całkowite dochody</t>
  </si>
  <si>
    <t>29.Inne całkowite dochody netto</t>
  </si>
  <si>
    <t>30.Całkowity dochód za okres</t>
  </si>
  <si>
    <t>31.Zysk przypadający:</t>
  </si>
  <si>
    <t>32.Akcjonariuszom jednostki dominującej</t>
  </si>
  <si>
    <t>33.Akcjonariuszom niekontrolującym</t>
  </si>
  <si>
    <t>34.Całkowity dochód przypadający:</t>
  </si>
  <si>
    <t>35.Akcjonariuszom jednostki dominującej</t>
  </si>
  <si>
    <t>36.Akcjonariuszom niekontrolujacym</t>
  </si>
  <si>
    <t>37.Zysk na jedną akcję:</t>
  </si>
  <si>
    <t>38.– podstawowy z zysku za okres przypadającego akcjonariuszom jednostki dominującej</t>
  </si>
  <si>
    <t>39.– podstawowy z zysku z działalności kontynuowanej za okres przypadającego akcjonariuszom jednostki dominującej</t>
  </si>
  <si>
    <t>40.– rozwodniony z zysku za okres przypadającego akcjonariuszom jednostki dominującej</t>
  </si>
  <si>
    <t>41.– rozwodniony z zysku z działalności kontynuowanej za okres przypadającego akcjonariuszom jednostki dominującej</t>
  </si>
  <si>
    <t>51.INFORMACJA DODATKOWA:</t>
  </si>
  <si>
    <t>52.Struktura produktowa przychodów ze sprzedaży wg rodzaju (tys. PLN):</t>
  </si>
  <si>
    <t>53.Wyroby dekoracyjne</t>
  </si>
  <si>
    <t>54.Chemia budowlana</t>
  </si>
  <si>
    <t>55.Wyroby przemysłowe</t>
  </si>
  <si>
    <t>56.Towary</t>
  </si>
  <si>
    <t>57.Pozostałe przychody</t>
  </si>
  <si>
    <t>58.Materiały</t>
  </si>
  <si>
    <t>59.Razem sprzedaż</t>
  </si>
  <si>
    <t>61.Średnia liczba akcji w okresie (w tys.)</t>
  </si>
  <si>
    <t>62.Kurs akcji z zamknięcia ostatnigo dnia okresu (zł)</t>
  </si>
  <si>
    <r>
      <t xml:space="preserve">Wybierz okres: </t>
    </r>
    <r>
      <rPr>
        <b/>
        <sz val="9"/>
        <color theme="1"/>
        <rFont val="Arial"/>
        <family val="2"/>
      </rPr>
      <t>od</t>
    </r>
    <r>
      <rPr>
        <sz val="9"/>
        <color theme="1"/>
        <rFont val="Arial"/>
        <family val="2"/>
      </rPr>
      <t xml:space="preserve"> kwartału &gt;</t>
    </r>
  </si>
  <si>
    <t>Analizowany okres</t>
  </si>
  <si>
    <r>
      <rPr>
        <b/>
        <sz val="9"/>
        <color theme="1"/>
        <rFont val="Arial"/>
        <family val="2"/>
      </rPr>
      <t>do</t>
    </r>
    <r>
      <rPr>
        <sz val="9"/>
        <color theme="1"/>
        <rFont val="Arial"/>
        <family val="2"/>
      </rPr>
      <t xml:space="preserve"> kwartału (wartość winna być większa lub równa kwartałowi początkowemu)  &gt;</t>
    </r>
  </si>
  <si>
    <t>liczba akty kw. w roku&gt;</t>
  </si>
  <si>
    <t>Uwaga: "Analizowany okres" zmienia się automatycznie na podstawie pól C2 i C3.</t>
  </si>
  <si>
    <t>Sprawozdanie z przepływów pieniężnych</t>
  </si>
  <si>
    <t>rok-kwartał&gt;</t>
  </si>
  <si>
    <t>1.Przepływy środków pieniężnych z działalności operacyjnej</t>
  </si>
  <si>
    <t>2.Zysk przed opodatkowaniem</t>
  </si>
  <si>
    <t>3.Korekty:</t>
  </si>
  <si>
    <t xml:space="preserve">4.Amortyzacja rzeczowych aktywów trwałych, aktywów niematerialnych i nieruchomości inwestycyjnych </t>
  </si>
  <si>
    <t>5.Odpisy aktualizujące z tytułu utraty wartości rzeczowych aktywów trwałych</t>
  </si>
  <si>
    <t>6.(Zysk) strata na działalności inwestycyjnej</t>
  </si>
  <si>
    <t>7.(Zysk) strata  na sprzedaży aktywów finansowych dostępnych do sprzedaży (+Zysk  z okazyjnego nabycia jednostki zależnej)</t>
  </si>
  <si>
    <t>8.(Zyski) straty z wyceny nieruchomości inwestycyjnych według wartości godziwej</t>
  </si>
  <si>
    <t>9.(Zyski) straty z tytułu zmiany wartości godziwej aktywów finansowych wykazywanych wg wart. godziwej</t>
  </si>
  <si>
    <t>10.(Zysk)/Strata związane z działalnością finansową i różnice kursowe</t>
  </si>
  <si>
    <t>11.Udział w zyskach jednostek stowarzyszonych</t>
  </si>
  <si>
    <t>12.Odpis wartości firmy</t>
  </si>
  <si>
    <t>13.Odsetki i dywidendy netto</t>
  </si>
  <si>
    <t>14.Otrzymane dotacje</t>
  </si>
  <si>
    <t>15.Pozostałe korekty</t>
  </si>
  <si>
    <t>16.Środki pieniężne z działalności operacyjnej przed uwzględnieniem zmian w kapitale obrotowym</t>
  </si>
  <si>
    <t>17.Zmiana stanu zapasów</t>
  </si>
  <si>
    <t>18.Zmiana stanu należności</t>
  </si>
  <si>
    <t>19.Zmiana stanu zobowiązań</t>
  </si>
  <si>
    <t>20.Zmiana stanu rezerw</t>
  </si>
  <si>
    <t>21.Zmiana stanu rozliczeń międzyokresowych</t>
  </si>
  <si>
    <t>22.Środki pieniężne wygenerowane w toku działalności operacyjnej</t>
  </si>
  <si>
    <t>23.Zapłacony podatek dochodowy</t>
  </si>
  <si>
    <t>24.Środki pieniężne netto z działalności operacyjnej</t>
  </si>
  <si>
    <t>26.Przepływy środków pieniężnych z działalności inwestycyjnej</t>
  </si>
  <si>
    <t>27.Wydatki na nabycie aktywów niematerialnych</t>
  </si>
  <si>
    <t>28.Wpływy ze sprzedaży aktywów niematerialnych</t>
  </si>
  <si>
    <t>29.Wydatki na nabycie rzeczowych aktywów trwałych (+Wydatki na nabycie rzeczowych aktywów trwałych i aktywów niematerialnych)</t>
  </si>
  <si>
    <t>30.Wpływy ze sprzedaży rzeczowych aktywów trwałych</t>
  </si>
  <si>
    <t>31.Wydatki na nabycie nieruchomości inwestycyjnych</t>
  </si>
  <si>
    <t>32.Pozostałe korekty</t>
  </si>
  <si>
    <t>33.Wydatki na nabycie aktywów finansowych dostępnych do sprzedaży</t>
  </si>
  <si>
    <t>34.Wpływy ze sprzedaży aktywów finansowych dostępnych do sprzedaży</t>
  </si>
  <si>
    <t>35.Wydatki na nabycie aktywów finansowych przeznaczonych do obrotu</t>
  </si>
  <si>
    <t>36.Wpływy ze sprzedaży udziałów</t>
  </si>
  <si>
    <t>37.Wydatki na nabycie jednostek zależnych (pomniejszone o przejęte środki pieniężne)</t>
  </si>
  <si>
    <t>38.Wpływy ze sprzedaży jednostek powiązanych</t>
  </si>
  <si>
    <t>39.Wydatki na nabycie udziałów niekontrolujących</t>
  </si>
  <si>
    <t>40.Pożyczki udzielone - długoterminowe</t>
  </si>
  <si>
    <t>41.Otrzymane spłaty pożyczek udzielonych</t>
  </si>
  <si>
    <t>42.Otrzymane odsetki</t>
  </si>
  <si>
    <t>43.Otrzymane dywidendy</t>
  </si>
  <si>
    <t>44.Środki pieniężne netto wykorzystane w działalności inwestycyjnej</t>
  </si>
  <si>
    <t>46.Przepływy środków pieniężnych z działalności finansowej</t>
  </si>
  <si>
    <t>47.Wpływy netto z tytułu emisji akcji</t>
  </si>
  <si>
    <t>48.Nabycie akcji własnych</t>
  </si>
  <si>
    <t>49.Wpływy z tytułu emisji dłużnych papierów wartościowych</t>
  </si>
  <si>
    <t>50.Wykup dłużnych papierów wartościowych</t>
  </si>
  <si>
    <t>51.Wpływy z tytułu zaciągnięcia kredytów i pożyczek</t>
  </si>
  <si>
    <t>52.Spłaty kredytów i pożyczek</t>
  </si>
  <si>
    <t>53.Spłata zobowiązań z tytułu leasingu finansowego</t>
  </si>
  <si>
    <t>54.Otrzymane dotacje</t>
  </si>
  <si>
    <t xml:space="preserve">55.Inne wpływy </t>
  </si>
  <si>
    <t>56.Odsetki</t>
  </si>
  <si>
    <t>57.Wydatki na nabycie udziałów niekontrolujących</t>
  </si>
  <si>
    <t>58.Dywidendy i świadectwa założycielskie wypłacone</t>
  </si>
  <si>
    <t>59.Środki pieniężne netto z działalności finansowej</t>
  </si>
  <si>
    <t>61.Zwiększenie (zmniejszenie) netto stanu środków pieniężnych i ekwiwalentów środków pieniężnych</t>
  </si>
  <si>
    <t>62.Środki pieniężne i ich ekwiwalenty na początek okresu</t>
  </si>
  <si>
    <t>63.Różnice kursowe (+włączenie do konsolidacji spółki zależnej)</t>
  </si>
  <si>
    <t>64.Różnice kursowe z przeliczenia jednostek zagranicznych</t>
  </si>
  <si>
    <t>65.Środki pieniężne i ich ekwiwalenty na koniec okresu</t>
  </si>
  <si>
    <t>Techniczny</t>
  </si>
  <si>
    <t>Sprawozdanie z przepływów pienieżnych</t>
  </si>
  <si>
    <t>rok-kwartał początkowy&gt;</t>
  </si>
  <si>
    <t>rok-kwartał końcowy&gt;</t>
  </si>
  <si>
    <t>Segmenty geograficzne</t>
  </si>
  <si>
    <t>Działalność kontynuowana</t>
  </si>
  <si>
    <t>Działalność zaniechana</t>
  </si>
  <si>
    <t>Wyłączenia</t>
  </si>
  <si>
    <t>Działalność ogółem</t>
  </si>
  <si>
    <t>Polska</t>
  </si>
  <si>
    <t>Węgry</t>
  </si>
  <si>
    <t>Ukraina</t>
  </si>
  <si>
    <t>Białoruś</t>
  </si>
  <si>
    <t>Pozostałe</t>
  </si>
  <si>
    <t xml:space="preserve">Razem </t>
  </si>
  <si>
    <t>w tys. zł</t>
  </si>
  <si>
    <t>1Q2018</t>
  </si>
  <si>
    <t>Przychody segmentu po wyłączeniach</t>
  </si>
  <si>
    <t>Grupa nie zaniechała działalności w prezentowanym okresie</t>
  </si>
  <si>
    <t>Sprzedaż na rzecz klientów zewnętrznych</t>
  </si>
  <si>
    <t>Sprzedaż między segmentami (wyłączenia)</t>
  </si>
  <si>
    <t>Przychody segmentu ogółem bez wyłączeń</t>
  </si>
  <si>
    <t>Koszty segmentu po wyłaczeniach</t>
  </si>
  <si>
    <t>Wyniki po wyłączeniach</t>
  </si>
  <si>
    <t>2Q2018</t>
  </si>
  <si>
    <t>3Q2018</t>
  </si>
  <si>
    <t>4Q2018</t>
  </si>
  <si>
    <t>1Q2019</t>
  </si>
  <si>
    <t>2Q2019</t>
  </si>
  <si>
    <t>3Q2019</t>
  </si>
  <si>
    <t>4Q2019</t>
  </si>
  <si>
    <t>1Q2020</t>
  </si>
  <si>
    <t>2Q2020</t>
  </si>
  <si>
    <t>3Q2020</t>
  </si>
  <si>
    <t>4Q2020</t>
  </si>
  <si>
    <t>1Q2021</t>
  </si>
  <si>
    <t>2Q2021</t>
  </si>
  <si>
    <t>3Q2021</t>
  </si>
  <si>
    <t>4Q2021</t>
  </si>
  <si>
    <t>1Q2022</t>
  </si>
  <si>
    <t>2Q2022</t>
  </si>
  <si>
    <t>3Q2022</t>
  </si>
  <si>
    <t>4Q2022</t>
  </si>
  <si>
    <t>1Q2023</t>
  </si>
  <si>
    <t>2Q2023</t>
  </si>
  <si>
    <t>3Q2023</t>
  </si>
  <si>
    <t>4Q2023</t>
  </si>
  <si>
    <t>1Q2024</t>
  </si>
  <si>
    <t>2Q2024</t>
  </si>
  <si>
    <t>3Q2024</t>
  </si>
  <si>
    <t>* od 1Q2022 dotychczasowy segment "Białoruś" został dodany do segmentu "Pozostałe"</t>
  </si>
  <si>
    <t>Segmenty geograficzne 
(do 1Q 2019)</t>
  </si>
  <si>
    <t>Mołdawia</t>
  </si>
  <si>
    <t>Rosja</t>
  </si>
  <si>
    <t>1Q2013</t>
  </si>
  <si>
    <t>2Q2013</t>
  </si>
  <si>
    <t>3Q2013</t>
  </si>
  <si>
    <t>4Q2013</t>
  </si>
  <si>
    <t>1Q2014</t>
  </si>
  <si>
    <t>2Q2014</t>
  </si>
  <si>
    <t>3Q2014</t>
  </si>
  <si>
    <t>4Q2014</t>
  </si>
  <si>
    <t>1Q2015</t>
  </si>
  <si>
    <t>2Q2015</t>
  </si>
  <si>
    <t>3Q2015</t>
  </si>
  <si>
    <t>4Q2015</t>
  </si>
  <si>
    <t>1Q2016</t>
  </si>
  <si>
    <t>2Q2016</t>
  </si>
  <si>
    <t>3Q2016</t>
  </si>
  <si>
    <t>4Q2016</t>
  </si>
  <si>
    <t>1Q2017</t>
  </si>
  <si>
    <t>2Q2017</t>
  </si>
  <si>
    <t>3Q2017</t>
  </si>
  <si>
    <t>4Q2017</t>
  </si>
  <si>
    <t>Zestawienie zmian
w kapitale własnym</t>
  </si>
  <si>
    <t>Kapitały akcjonariuszy niekontrolujących</t>
  </si>
  <si>
    <t>Kapitał własny ogółem</t>
  </si>
  <si>
    <t>Kapitał podstawowy</t>
  </si>
  <si>
    <t>Nadwyżka ze sprzedaży akcji powyżej ich wartości nominalnej</t>
  </si>
  <si>
    <t>Wycena opcji</t>
  </si>
  <si>
    <t>Akcje własne</t>
  </si>
  <si>
    <t>Różnice kursowe z przeliczenia jednostki zagranicznej</t>
  </si>
  <si>
    <t>Instrumenty zabezpieczające</t>
  </si>
  <si>
    <t>Kapitał zapasowy</t>
  </si>
  <si>
    <t xml:space="preserve">Pozostałe kapitały rezerwowe </t>
  </si>
  <si>
    <t>Zyski zatrzymane</t>
  </si>
  <si>
    <t>Razem</t>
  </si>
  <si>
    <t>Na dzień 1 stycznia 2013 roku</t>
  </si>
  <si>
    <t>Zysk netto za okres</t>
  </si>
  <si>
    <t>Inne całkowite dochody netto za okres</t>
  </si>
  <si>
    <t>Zwiększenie kapitału rezerwowego z podziału zysku</t>
  </si>
  <si>
    <t>Zmiana kapitału zapasowego wynikająca z podziału zysku</t>
  </si>
  <si>
    <t>Pozostałe korekty</t>
  </si>
  <si>
    <t>Wypłata świadectw założycielskich</t>
  </si>
  <si>
    <t xml:space="preserve">Wypłata dywidendy </t>
  </si>
  <si>
    <t xml:space="preserve">Na dzień 31 marca 2013 roku </t>
  </si>
  <si>
    <t xml:space="preserve">Na dzień 1 kwietnia 2013 roku </t>
  </si>
  <si>
    <t xml:space="preserve">Na dzień 30 czerwca 2013 roku </t>
  </si>
  <si>
    <t xml:space="preserve">Na dzień 1 lipca 2013 roku </t>
  </si>
  <si>
    <t xml:space="preserve">Na dzień 30 września 2013 roku </t>
  </si>
  <si>
    <t xml:space="preserve">Na dzień 1 października 2013 roku </t>
  </si>
  <si>
    <t xml:space="preserve">Na dzień 31 grudnia 2013 roku </t>
  </si>
  <si>
    <t>Na dzień 1 stycznia 2014 roku</t>
  </si>
  <si>
    <t xml:space="preserve">Na dzień 31 marca 2014 roku </t>
  </si>
  <si>
    <t xml:space="preserve">Na dzień 1 kwietnia 2014 roku </t>
  </si>
  <si>
    <t xml:space="preserve">Na dzień 30 czerwca 2014 roku </t>
  </si>
  <si>
    <t xml:space="preserve">Na dzień 1 lipca 2014 roku </t>
  </si>
  <si>
    <t xml:space="preserve">Na dzień 30 września 2014 roku </t>
  </si>
  <si>
    <t xml:space="preserve">Na dzień 1 października 2014 roku </t>
  </si>
  <si>
    <t xml:space="preserve">Na dzień 31 grudnia 2014 roku </t>
  </si>
  <si>
    <t>Na dzień 1 stycznia 2015 roku</t>
  </si>
  <si>
    <t xml:space="preserve">Na dzień 31 marca 2015 roku </t>
  </si>
  <si>
    <t xml:space="preserve">Na dzień 1 kwietnia 2015 roku </t>
  </si>
  <si>
    <t xml:space="preserve">Na dzień 30 czerwca 2015 roku </t>
  </si>
  <si>
    <t xml:space="preserve">Na dzień 1 lipca 2015 roku </t>
  </si>
  <si>
    <t xml:space="preserve">Na dzień 30 września 2015 roku </t>
  </si>
  <si>
    <t xml:space="preserve">Na dzień 1 października 2015 roku </t>
  </si>
  <si>
    <t xml:space="preserve">Na dzień 31 grudnia 2015 roku </t>
  </si>
  <si>
    <t>Na dzień 1 stycznia 2016 roku</t>
  </si>
  <si>
    <t xml:space="preserve">Na dzień 31 marca 2016 roku </t>
  </si>
  <si>
    <t xml:space="preserve">Na dzień 1 kwietnia 2016 roku </t>
  </si>
  <si>
    <t xml:space="preserve">Na dzień 30 czerwca 2016 roku </t>
  </si>
  <si>
    <t xml:space="preserve">Na dzień 1 lipca 2016 roku </t>
  </si>
  <si>
    <t xml:space="preserve">Na dzień 30 września 2016 roku </t>
  </si>
  <si>
    <t xml:space="preserve">Na dzień 1 października 2016 roku </t>
  </si>
  <si>
    <t xml:space="preserve">Na dzień 31 grudnia 2016 roku </t>
  </si>
  <si>
    <t>Na dzień 1 stycznia 2017 roku</t>
  </si>
  <si>
    <t xml:space="preserve">Na dzień 31 marca 2017 roku </t>
  </si>
  <si>
    <t xml:space="preserve">Na dzień 1 kwietnia 2017 roku </t>
  </si>
  <si>
    <t xml:space="preserve">Na dzień 30 czerwca 2017 roku </t>
  </si>
  <si>
    <t xml:space="preserve">Na dzień 1 lipca 2017 roku </t>
  </si>
  <si>
    <t xml:space="preserve">Na dzień 30 września 2017 roku </t>
  </si>
  <si>
    <t xml:space="preserve">Na dzień 1 października 2017 roku </t>
  </si>
  <si>
    <t xml:space="preserve">Na dzień 31 grudnia 2017 roku </t>
  </si>
  <si>
    <t xml:space="preserve">Na dzień 1 stycznia 2018 roku </t>
  </si>
  <si>
    <t xml:space="preserve">Na dzień 31 marca 2018 roku </t>
  </si>
  <si>
    <t xml:space="preserve">Na dzień 1 kwietnia 2018 roku </t>
  </si>
  <si>
    <t xml:space="preserve">Na dzień 30 czerwca 2018 roku </t>
  </si>
  <si>
    <t xml:space="preserve">Na dzień 1 lipca 2018 roku </t>
  </si>
  <si>
    <t xml:space="preserve">Na dzień 30 września 2018 roku </t>
  </si>
  <si>
    <t xml:space="preserve">Na dzień 1 października 2018 roku </t>
  </si>
  <si>
    <t xml:space="preserve">Na dzień 31 grudnia 2018 roku </t>
  </si>
  <si>
    <t xml:space="preserve">Na dzień 1 stycznia 2019 roku </t>
  </si>
  <si>
    <t xml:space="preserve">Na dzień 31 marca 2019 roku </t>
  </si>
  <si>
    <t xml:space="preserve">Na dzień 1 kwietnia 2019 roku </t>
  </si>
  <si>
    <t>Nabycie udziałów w jednostce zależnej (nabycie etapami )</t>
  </si>
  <si>
    <t>Nabycie udziałów w jednostce zależnej</t>
  </si>
  <si>
    <t xml:space="preserve">Na dzień 30 czerwca 2019 roku </t>
  </si>
  <si>
    <t xml:space="preserve">Na dzień 1 lipca 2019 roku </t>
  </si>
  <si>
    <t xml:space="preserve">Na dzień 30 września 2019 roku </t>
  </si>
  <si>
    <t xml:space="preserve">Na dzień 1 października 2019 roku </t>
  </si>
  <si>
    <t xml:space="preserve">Na dzień 31 grudnia 2019 roku </t>
  </si>
  <si>
    <t xml:space="preserve">Na dzień 1 stycznia 2020 roku </t>
  </si>
  <si>
    <t xml:space="preserve">Na dzień 31 marca 2020 roku </t>
  </si>
  <si>
    <t xml:space="preserve">Na dzień 1 kwietnia 2020 roku </t>
  </si>
  <si>
    <t>Wypłata dywidendy / zadeklarowana dywidenda</t>
  </si>
  <si>
    <t xml:space="preserve">Na dzień 30 czerwca 2020 roku </t>
  </si>
  <si>
    <t xml:space="preserve">Na dzień 1 lipca 2020 roku </t>
  </si>
  <si>
    <t xml:space="preserve">Na dzień 30 września 2020 roku </t>
  </si>
  <si>
    <t xml:space="preserve">Na dzień 1 października 2020 roku </t>
  </si>
  <si>
    <t xml:space="preserve">Na dzień 31 grudnia 2020 roku </t>
  </si>
  <si>
    <t xml:space="preserve">Na dzień 1 stycznia 2021 roku </t>
  </si>
  <si>
    <t xml:space="preserve">Na dzień 31 marca 2021 roku </t>
  </si>
  <si>
    <t xml:space="preserve">Na dzień 1 kwietnia 2021 roku </t>
  </si>
  <si>
    <t xml:space="preserve">Na dzień 30 czerwca 2021 roku </t>
  </si>
  <si>
    <t xml:space="preserve">Na dzień 1 lipca 2021 roku </t>
  </si>
  <si>
    <t xml:space="preserve">Na dzień 30 września 2021 roku </t>
  </si>
  <si>
    <t xml:space="preserve">Na dzień 1 października 2021 roku </t>
  </si>
  <si>
    <t xml:space="preserve">Na dzień 31 grudnia 2021 roku </t>
  </si>
  <si>
    <t xml:space="preserve">Na dzień 1 stycznia 2022 roku </t>
  </si>
  <si>
    <t xml:space="preserve">Na dzień 31 marca 2022 roku </t>
  </si>
  <si>
    <t xml:space="preserve">Na dzień 1 kwietnia 2022 roku </t>
  </si>
  <si>
    <t xml:space="preserve">Na dzień 30 czerwca 2022 roku </t>
  </si>
  <si>
    <t xml:space="preserve">Na dzień 1 lipca 2022 roku </t>
  </si>
  <si>
    <t xml:space="preserve">Na dzień 30 września 2022 roku </t>
  </si>
  <si>
    <t xml:space="preserve">Na dzień 1 października 2022 roku </t>
  </si>
  <si>
    <t xml:space="preserve">Na dzień 31 grudnia 2022 roku </t>
  </si>
  <si>
    <t xml:space="preserve">Na dzień 1 stycznia 2023 roku </t>
  </si>
  <si>
    <t xml:space="preserve">Na dzień 31 marca 2023 roku </t>
  </si>
  <si>
    <t xml:space="preserve">Na dzień 1 kwietnia 2023 roku </t>
  </si>
  <si>
    <t xml:space="preserve">Na dzień 30 czerwca 2023 roku </t>
  </si>
  <si>
    <t xml:space="preserve">Na dzień 1 lipca 2023 roku </t>
  </si>
  <si>
    <t xml:space="preserve">Na dzień 30 września 2023 roku </t>
  </si>
  <si>
    <t xml:space="preserve">Na dzień 1 października 2023 roku </t>
  </si>
  <si>
    <t xml:space="preserve">Na dzień 31 grudnia 2023 roku </t>
  </si>
  <si>
    <t xml:space="preserve">Na dzień 1 stycznia 2024 roku </t>
  </si>
  <si>
    <t xml:space="preserve">Na dzień 31 marca 2024 roku </t>
  </si>
  <si>
    <t xml:space="preserve">Na dzień 1 kwietnia 2024 roku </t>
  </si>
  <si>
    <t xml:space="preserve">Na dzień 30 czerwca 2024 roku </t>
  </si>
  <si>
    <t xml:space="preserve">Na dzień 1 lipca 2024 roku </t>
  </si>
  <si>
    <t xml:space="preserve">Na dzień 30 września 2024 roku </t>
  </si>
  <si>
    <t>Wskaźniki (w ujęciu kwartalnym)</t>
  </si>
  <si>
    <t>1.Rentowność operacyjna EBIT</t>
  </si>
  <si>
    <t>2.Rentowność netto ROS</t>
  </si>
  <si>
    <t>3.EBITDA (tys. PLN)</t>
  </si>
  <si>
    <t>4.Rentowność EBITDA</t>
  </si>
  <si>
    <t>5.Zysk Akcjonariuszy jednostki dominującej za ostatnie 4 kwartały (tys. PLN)</t>
  </si>
  <si>
    <t>-</t>
  </si>
  <si>
    <t>6.Kapitał własny przypadający akcjonariuszom jednostki dominującej, średnia z ostatnich 5 kwartałów (tys. PLN)</t>
  </si>
  <si>
    <t>7.Rentowność kapitału własnego ROE (w proc.)</t>
  </si>
  <si>
    <t>8.Zysk netto za ostatnie 4 kwartały (tys. PLN)</t>
  </si>
  <si>
    <t>9.Aktywa ogółem, średnia z ostatnich 5 kwartałów (tys. PLN)</t>
  </si>
  <si>
    <t>10.Rentowność aktywów ROA (w proc.)</t>
  </si>
  <si>
    <t>11.Kurs zamknięcia ostatniego dnia okresu (PLN)</t>
  </si>
  <si>
    <t>12.Liczba akcji (tys.), średnia z ostatnich 4 kwartałów</t>
  </si>
  <si>
    <t>13.Zysk na jedną akcję przypadający akcjonariuszom jednostki dominującej za ostatnie 4 kwartały (PLN)</t>
  </si>
  <si>
    <t>14.Cena / Zysk</t>
  </si>
  <si>
    <t>15.Kapitał własny przypadający akcjonariuszom jednostki dominującej, w przeliczeniu na 1 akcję (PLN)</t>
  </si>
  <si>
    <t>16.Cena / Wartość księgowa</t>
  </si>
  <si>
    <t>17.Kapitalizacja (tys.PLN)</t>
  </si>
  <si>
    <t>18.Dług netto na koniec okresu (tys. PLN)</t>
  </si>
  <si>
    <t>19.Dług netto / EBITDA (suma z ostanich 4 kwartałów)</t>
  </si>
  <si>
    <t>20.EV / EBITDA</t>
  </si>
  <si>
    <t>Wskaźniki (w ujęciu rocznym, okresowym)</t>
  </si>
  <si>
    <t>liczone od IV  kw 2013</t>
  </si>
  <si>
    <t>liczone od I  kw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</si>
</sst>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_);\(#,##0\);\-______"/>
    <numFmt numFmtId="166" formatCode="0.0%"/>
  </numFmts>
  <fonts count="62">
    <font>
      <sz val="10"/>
      <name val="Arial CE"/>
      <charset val="238"/>
    </font>
    <font>
      <sz val="10"/>
      <name val="Arial CE"/>
      <charset val="238"/>
    </font>
    <font>
      <sz val="9"/>
      <name val="Arial"/>
      <family val="2"/>
    </font>
    <font>
      <b/>
      <sz val="9"/>
      <color indexed="8"/>
      <name val="Arial"/>
      <family val="2"/>
    </font>
    <font>
      <b/>
      <i/>
      <sz val="9"/>
      <color indexed="8"/>
      <name val="Arial"/>
      <family val="2"/>
    </font>
    <font>
      <b/>
      <i/>
      <sz val="9"/>
      <name val="Arial"/>
      <family val="2"/>
    </font>
    <font>
      <b/>
      <sz val="9"/>
      <color rgb="FF0F1E47"/>
      <name val="Arial"/>
      <family val="2"/>
    </font>
    <font>
      <sz val="9"/>
      <color theme="1" tint="0.14999847407452621"/>
      <name val="Arial"/>
      <family val="2"/>
    </font>
    <font>
      <b/>
      <sz val="9"/>
      <color theme="1" tint="0.14999847407452621"/>
      <name val="Arial"/>
      <family val="2"/>
    </font>
    <font>
      <b/>
      <sz val="9"/>
      <color rgb="FF0070C0"/>
      <name val="Arial"/>
      <family val="2"/>
    </font>
    <font>
      <sz val="9"/>
      <color rgb="FF0070C0"/>
      <name val="Arial"/>
      <family val="2"/>
    </font>
    <font>
      <b/>
      <i/>
      <sz val="9"/>
      <color rgb="FF0070C0"/>
      <name val="Arial"/>
      <family val="2"/>
    </font>
    <font>
      <b/>
      <sz val="9"/>
      <name val="Arial"/>
      <family val="2"/>
    </font>
    <font>
      <b/>
      <i/>
      <sz val="9"/>
      <color rgb="FFFF0000"/>
      <name val="Arial"/>
      <family val="2"/>
    </font>
    <font>
      <sz val="10"/>
      <name val="Arial"/>
      <family val="2"/>
    </font>
    <font>
      <sz val="12"/>
      <name val="Arial"/>
      <family val="2"/>
    </font>
    <font>
      <sz val="12"/>
      <color theme="1"/>
      <name val="Arial"/>
      <family val="2"/>
    </font>
    <font>
      <b/>
      <sz val="9"/>
      <color theme="1" tint="0.249977111117893"/>
      <name val="Arial"/>
      <family val="2"/>
    </font>
    <font>
      <b/>
      <sz val="20"/>
      <color theme="1" tint="0.249977111117893"/>
      <name val="Arial"/>
      <family val="2"/>
    </font>
    <font>
      <sz val="9"/>
      <color indexed="8"/>
      <name val="Arial"/>
      <family val="2"/>
    </font>
    <font>
      <sz val="9"/>
      <color theme="1"/>
      <name val="Arial"/>
      <family val="2"/>
    </font>
    <font>
      <b/>
      <sz val="20"/>
      <color rgb="FF0070C0"/>
      <name val="Arial"/>
      <family val="2"/>
    </font>
    <font>
      <b/>
      <sz val="20"/>
      <color theme="1" tint="0.14999847407452621"/>
      <name val="Arial"/>
      <family val="2"/>
    </font>
    <font>
      <sz val="9"/>
      <color rgb="FFFF0000"/>
      <name val="Arial"/>
      <family val="2"/>
    </font>
    <font>
      <u/>
      <sz val="10"/>
      <color theme="10"/>
      <name val="Arial CE"/>
      <charset val="238"/>
    </font>
    <font>
      <b/>
      <sz val="9"/>
      <name val="Arial"/>
      <family val="2"/>
      <charset val="238"/>
    </font>
    <font>
      <sz val="8"/>
      <name val="Arial"/>
      <family val="2"/>
    </font>
    <font>
      <sz val="9"/>
      <name val="Arial"/>
      <family val="2"/>
      <charset val="238"/>
    </font>
    <font>
      <sz val="9"/>
      <color rgb="FF0070C0"/>
      <name val="Arial"/>
      <family val="2"/>
      <charset val="238"/>
    </font>
    <font>
      <sz val="9"/>
      <color theme="1" tint="0.14999847407452621"/>
      <name val="Arial"/>
      <family val="2"/>
      <charset val="238"/>
    </font>
    <font>
      <sz val="9"/>
      <color rgb="FF0F1E47"/>
      <name val="Arial"/>
      <family val="2"/>
      <charset val="238"/>
    </font>
    <font>
      <b/>
      <sz val="9"/>
      <color theme="4"/>
      <name val="Arial"/>
      <family val="2"/>
      <charset val="238"/>
    </font>
    <font>
      <b/>
      <sz val="10"/>
      <color rgb="FFFF0000"/>
      <name val="Arial CE"/>
      <charset val="238"/>
    </font>
    <font>
      <b/>
      <sz val="12"/>
      <color theme="1" tint="0.249977111117893"/>
      <name val="Arial"/>
      <family val="2"/>
    </font>
    <font>
      <b/>
      <u/>
      <sz val="16"/>
      <color theme="10"/>
      <name val="Arial CE"/>
      <charset val="238"/>
    </font>
    <font>
      <sz val="7"/>
      <name val="Arial"/>
      <family val="2"/>
    </font>
    <font>
      <sz val="9"/>
      <color theme="0"/>
      <name val="Arial"/>
      <family val="2"/>
    </font>
    <font>
      <sz val="9"/>
      <color theme="0" tint="-0.14999847407452621"/>
      <name val="Arial"/>
      <family val="2"/>
    </font>
    <font>
      <b/>
      <sz val="10"/>
      <name val="Arial"/>
      <family val="2"/>
    </font>
    <font>
      <b/>
      <sz val="9"/>
      <color theme="1"/>
      <name val="Arial"/>
      <family val="2"/>
      <charset val="238"/>
    </font>
    <font>
      <sz val="9"/>
      <color theme="0" tint="-4.9989318521683403E-2"/>
      <name val="Arial"/>
      <family val="2"/>
    </font>
    <font>
      <b/>
      <sz val="9"/>
      <color theme="1"/>
      <name val="Arial"/>
      <family val="2"/>
    </font>
    <font>
      <b/>
      <u/>
      <sz val="24"/>
      <color theme="10"/>
      <name val="Arial CE"/>
      <charset val="238"/>
    </font>
    <font>
      <b/>
      <sz val="24"/>
      <color theme="1" tint="0.14999847407452621"/>
      <name val="Arial"/>
      <family val="2"/>
    </font>
    <font>
      <sz val="8"/>
      <color theme="1"/>
      <name val="Arial"/>
      <family val="2"/>
    </font>
    <font>
      <b/>
      <sz val="24"/>
      <color theme="1" tint="0.249977111117893"/>
      <name val="Arial"/>
      <family val="2"/>
    </font>
    <font>
      <sz val="9"/>
      <color theme="0" tint="-0.249977111117893"/>
      <name val="Arial"/>
      <family val="2"/>
    </font>
    <font>
      <b/>
      <sz val="9"/>
      <color theme="0" tint="-0.249977111117893"/>
      <name val="Arial"/>
      <family val="2"/>
    </font>
    <font>
      <b/>
      <sz val="9"/>
      <color theme="4"/>
      <name val="Arial"/>
      <family val="2"/>
    </font>
    <font>
      <sz val="8"/>
      <color theme="1" tint="0.14999847407452621"/>
      <name val="Arial"/>
      <family val="2"/>
    </font>
    <font>
      <sz val="7"/>
      <color theme="1" tint="0.14999847407452621"/>
      <name val="Arial"/>
      <family val="2"/>
    </font>
    <font>
      <b/>
      <sz val="7"/>
      <color rgb="FF0F1E47"/>
      <name val="Arial"/>
      <family val="2"/>
    </font>
    <font>
      <b/>
      <sz val="7"/>
      <color rgb="FF0070C0"/>
      <name val="Arial"/>
      <family val="2"/>
    </font>
    <font>
      <b/>
      <sz val="14"/>
      <color theme="1" tint="0.249977111117893"/>
      <name val="Arial"/>
      <family val="2"/>
    </font>
    <font>
      <u/>
      <sz val="9"/>
      <color theme="10"/>
      <name val="Arial"/>
      <family val="2"/>
    </font>
    <font>
      <b/>
      <sz val="14"/>
      <color theme="1" tint="0.249977111117893"/>
      <name val="Arial"/>
      <family val="2"/>
      <charset val="238"/>
    </font>
    <font>
      <b/>
      <sz val="12"/>
      <color rgb="FF0070C0"/>
      <name val="Arial"/>
      <family val="2"/>
    </font>
    <font>
      <b/>
      <sz val="12"/>
      <name val="Arial CE"/>
      <charset val="238"/>
    </font>
    <font>
      <sz val="12"/>
      <color rgb="FF3F3F3F"/>
      <name val="Arial"/>
      <family val="2"/>
    </font>
    <font>
      <sz val="9"/>
      <color theme="0" tint="-0.499984740745262"/>
      <name val="Arial"/>
      <family val="2"/>
    </font>
    <font>
      <b/>
      <sz val="9"/>
      <color theme="0" tint="-0.499984740745262"/>
      <name val="Arial"/>
      <family val="2"/>
    </font>
    <font>
      <sz val="5"/>
      <name val="Arial"/>
      <family val="2"/>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F3F3F3"/>
        <bgColor indexed="64"/>
      </patternFill>
    </fill>
    <fill>
      <patternFill patternType="solid">
        <fgColor theme="7" tint="0.79998168889431442"/>
        <bgColor indexed="64"/>
      </patternFill>
    </fill>
    <fill>
      <patternFill patternType="solid">
        <fgColor rgb="FFFFFF00"/>
        <bgColor indexed="64"/>
      </patternFill>
    </fill>
    <fill>
      <patternFill patternType="solid">
        <fgColor rgb="FFB8B9C4"/>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9C733"/>
        <bgColor indexed="64"/>
      </patternFill>
    </fill>
  </fills>
  <borders count="28">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style="thin">
        <color theme="0"/>
      </right>
      <top/>
      <bottom/>
      <diagonal/>
    </border>
    <border>
      <left style="thin">
        <color theme="0"/>
      </left>
      <right style="thin">
        <color theme="0"/>
      </right>
      <top/>
      <bottom/>
      <diagonal/>
    </border>
    <border>
      <left/>
      <right/>
      <top style="thin">
        <color theme="0" tint="-0.34998626667073579"/>
      </top>
      <bottom style="thin">
        <color rgb="FF0070C0"/>
      </bottom>
      <diagonal/>
    </border>
    <border>
      <left/>
      <right/>
      <top/>
      <bottom style="thin">
        <color rgb="FF0070C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top/>
      <bottom/>
      <diagonal/>
    </border>
    <border>
      <left/>
      <right/>
      <top/>
      <bottom style="thin">
        <color theme="0" tint="-0.249977111117893"/>
      </bottom>
      <diagonal/>
    </border>
    <border>
      <left/>
      <right/>
      <top style="thin">
        <color theme="0"/>
      </top>
      <bottom/>
      <diagonal/>
    </border>
    <border>
      <left/>
      <right/>
      <top style="thin">
        <color rgb="FF0070C0"/>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rgb="FF0070C0"/>
      </top>
      <bottom style="thin">
        <color rgb="FF0F1E47"/>
      </bottom>
      <diagonal/>
    </border>
    <border>
      <left/>
      <right/>
      <top style="thin">
        <color theme="0" tint="-0.249977111117893"/>
      </top>
      <bottom/>
      <diagonal/>
    </border>
  </borders>
  <cellStyleXfs count="3">
    <xf numFmtId="0" fontId="0" fillId="0" borderId="0"/>
    <xf numFmtId="164" fontId="1" fillId="0" borderId="0" applyFont="0" applyFill="0" applyBorder="0" applyAlignment="0" applyProtection="0"/>
    <xf numFmtId="0" fontId="24" fillId="0" borderId="0" applyNumberFormat="0" applyFill="0" applyBorder="0" applyAlignment="0" applyProtection="0"/>
  </cellStyleXfs>
  <cellXfs count="294">
    <xf numFmtId="0" fontId="0" fillId="0" borderId="0" xfId="0"/>
    <xf numFmtId="0" fontId="2" fillId="2" borderId="0" xfId="0" applyFont="1" applyFill="1"/>
    <xf numFmtId="0" fontId="9" fillId="2" borderId="0" xfId="0" applyFont="1" applyFill="1" applyAlignment="1">
      <alignment vertical="center" wrapText="1"/>
    </xf>
    <xf numFmtId="0" fontId="2" fillId="2" borderId="0" xfId="0" applyFont="1" applyFill="1" applyAlignment="1">
      <alignment wrapText="1"/>
    </xf>
    <xf numFmtId="0" fontId="9" fillId="2" borderId="6" xfId="0" applyFont="1" applyFill="1" applyBorder="1" applyAlignment="1">
      <alignment wrapText="1"/>
    </xf>
    <xf numFmtId="0" fontId="7" fillId="2" borderId="0" xfId="0" applyFont="1" applyFill="1" applyAlignment="1">
      <alignment wrapText="1"/>
    </xf>
    <xf numFmtId="0" fontId="7" fillId="2" borderId="0" xfId="0" applyFont="1" applyFill="1" applyAlignment="1">
      <alignment horizontal="center" vertical="center" wrapText="1"/>
    </xf>
    <xf numFmtId="0" fontId="12" fillId="2" borderId="0" xfId="0" applyFont="1" applyFill="1"/>
    <xf numFmtId="0" fontId="9" fillId="3" borderId="0" xfId="0" applyFont="1" applyFill="1" applyAlignment="1">
      <alignment vertical="center" wrapText="1"/>
    </xf>
    <xf numFmtId="165" fontId="8" fillId="2" borderId="6" xfId="0" applyNumberFormat="1" applyFont="1" applyFill="1" applyBorder="1"/>
    <xf numFmtId="165" fontId="7" fillId="2" borderId="0" xfId="0" applyNumberFormat="1" applyFont="1" applyFill="1"/>
    <xf numFmtId="0" fontId="9" fillId="2" borderId="0" xfId="0" applyFont="1" applyFill="1" applyAlignment="1">
      <alignment wrapText="1"/>
    </xf>
    <xf numFmtId="165" fontId="8" fillId="2" borderId="0" xfId="0" applyNumberFormat="1" applyFont="1" applyFill="1"/>
    <xf numFmtId="0" fontId="8" fillId="4" borderId="0" xfId="0" applyFont="1" applyFill="1"/>
    <xf numFmtId="0" fontId="7" fillId="2" borderId="0" xfId="0" applyFont="1" applyFill="1"/>
    <xf numFmtId="0" fontId="9" fillId="2" borderId="6" xfId="0" applyFont="1" applyFill="1" applyBorder="1"/>
    <xf numFmtId="0" fontId="9" fillId="2" borderId="0" xfId="0" applyFont="1" applyFill="1"/>
    <xf numFmtId="165" fontId="9" fillId="2" borderId="6" xfId="0" applyNumberFormat="1" applyFont="1" applyFill="1" applyBorder="1" applyAlignment="1">
      <alignment wrapText="1"/>
    </xf>
    <xf numFmtId="0" fontId="6" fillId="2" borderId="0" xfId="0" applyFont="1" applyFill="1"/>
    <xf numFmtId="165" fontId="6" fillId="2" borderId="0" xfId="0" applyNumberFormat="1" applyFont="1" applyFill="1" applyAlignment="1">
      <alignment wrapText="1"/>
    </xf>
    <xf numFmtId="165" fontId="7" fillId="2" borderId="0" xfId="0" applyNumberFormat="1" applyFont="1" applyFill="1" applyAlignment="1">
      <alignment wrapText="1"/>
    </xf>
    <xf numFmtId="3" fontId="7" fillId="2" borderId="0" xfId="0" applyNumberFormat="1" applyFont="1" applyFill="1"/>
    <xf numFmtId="3" fontId="9" fillId="2" borderId="6" xfId="0" applyNumberFormat="1" applyFont="1" applyFill="1" applyBorder="1"/>
    <xf numFmtId="0" fontId="14" fillId="2" borderId="0" xfId="0" applyFont="1" applyFill="1"/>
    <xf numFmtId="0" fontId="14" fillId="0" borderId="0" xfId="0" applyFont="1"/>
    <xf numFmtId="0" fontId="15" fillId="2" borderId="0" xfId="0" applyFont="1" applyFill="1"/>
    <xf numFmtId="0" fontId="17" fillId="4" borderId="0" xfId="0" applyFont="1" applyFill="1" applyAlignment="1">
      <alignment horizontal="center" vertical="center" wrapText="1"/>
    </xf>
    <xf numFmtId="0" fontId="8" fillId="5" borderId="0" xfId="0" applyFont="1" applyFill="1"/>
    <xf numFmtId="0" fontId="8" fillId="5" borderId="7" xfId="0" applyFont="1" applyFill="1" applyBorder="1" applyAlignment="1">
      <alignment horizontal="center" vertical="center" wrapText="1"/>
    </xf>
    <xf numFmtId="0" fontId="8" fillId="5" borderId="3" xfId="0" applyFont="1" applyFill="1" applyBorder="1"/>
    <xf numFmtId="0" fontId="8" fillId="5" borderId="4"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4" borderId="10" xfId="0" applyFont="1" applyFill="1" applyBorder="1"/>
    <xf numFmtId="0" fontId="8" fillId="5" borderId="9" xfId="0" applyFont="1" applyFill="1" applyBorder="1"/>
    <xf numFmtId="0" fontId="2" fillId="2" borderId="0" xfId="0" applyFont="1" applyFill="1" applyAlignment="1">
      <alignment horizontal="left" vertical="center"/>
    </xf>
    <xf numFmtId="3" fontId="9" fillId="2" borderId="0" xfId="0" applyNumberFormat="1" applyFont="1" applyFill="1"/>
    <xf numFmtId="3" fontId="6" fillId="2" borderId="0" xfId="0" applyNumberFormat="1" applyFont="1" applyFill="1"/>
    <xf numFmtId="3" fontId="2" fillId="2" borderId="0" xfId="0" applyNumberFormat="1" applyFont="1" applyFill="1"/>
    <xf numFmtId="0" fontId="8" fillId="2" borderId="15" xfId="0" applyFont="1" applyFill="1" applyBorder="1" applyAlignment="1">
      <alignment horizontal="center" vertical="center"/>
    </xf>
    <xf numFmtId="165" fontId="2" fillId="2" borderId="0" xfId="0" applyNumberFormat="1" applyFont="1" applyFill="1"/>
    <xf numFmtId="0" fontId="16" fillId="2" borderId="0" xfId="0" applyFont="1" applyFill="1" applyAlignment="1">
      <alignment vertical="center" wrapText="1"/>
    </xf>
    <xf numFmtId="165" fontId="2" fillId="2" borderId="0" xfId="0" applyNumberFormat="1" applyFont="1" applyFill="1" applyAlignment="1">
      <alignment wrapText="1"/>
    </xf>
    <xf numFmtId="165" fontId="9" fillId="2" borderId="0" xfId="0" applyNumberFormat="1" applyFont="1" applyFill="1" applyAlignment="1">
      <alignment wrapText="1"/>
    </xf>
    <xf numFmtId="0" fontId="19" fillId="2" borderId="0" xfId="0" applyFont="1" applyFill="1" applyAlignment="1">
      <alignment horizontal="center" wrapText="1"/>
    </xf>
    <xf numFmtId="0" fontId="6" fillId="2" borderId="1" xfId="0" applyFont="1" applyFill="1" applyBorder="1" applyAlignment="1">
      <alignment vertical="center"/>
    </xf>
    <xf numFmtId="0" fontId="7" fillId="2" borderId="0" xfId="0" applyFont="1" applyFill="1" applyAlignment="1">
      <alignment vertical="center"/>
    </xf>
    <xf numFmtId="0" fontId="6" fillId="2" borderId="2" xfId="0" applyFont="1" applyFill="1" applyBorder="1" applyAlignment="1">
      <alignment vertical="center"/>
    </xf>
    <xf numFmtId="0" fontId="9" fillId="2" borderId="5" xfId="0" applyFont="1" applyFill="1" applyBorder="1" applyAlignment="1">
      <alignment vertical="center"/>
    </xf>
    <xf numFmtId="0" fontId="23" fillId="2" borderId="0" xfId="0" applyFont="1" applyFill="1" applyAlignment="1">
      <alignment horizontal="center" wrapText="1"/>
    </xf>
    <xf numFmtId="0" fontId="8" fillId="2" borderId="11" xfId="0" applyFont="1" applyFill="1" applyBorder="1" applyAlignment="1">
      <alignment horizontal="center" vertical="center" wrapText="1"/>
    </xf>
    <xf numFmtId="0" fontId="8" fillId="2" borderId="1" xfId="0" applyFont="1" applyFill="1" applyBorder="1"/>
    <xf numFmtId="0" fontId="9" fillId="2" borderId="5" xfId="0" applyFont="1" applyFill="1" applyBorder="1"/>
    <xf numFmtId="0" fontId="6" fillId="2" borderId="1" xfId="0" applyFont="1" applyFill="1" applyBorder="1"/>
    <xf numFmtId="4" fontId="7" fillId="2" borderId="0" xfId="0" applyNumberFormat="1" applyFont="1" applyFill="1"/>
    <xf numFmtId="3" fontId="8" fillId="2" borderId="1" xfId="0" applyNumberFormat="1" applyFont="1" applyFill="1" applyBorder="1"/>
    <xf numFmtId="3" fontId="7" fillId="2" borderId="10" xfId="0" applyNumberFormat="1" applyFont="1" applyFill="1" applyBorder="1"/>
    <xf numFmtId="3" fontId="7" fillId="0" borderId="0" xfId="0" applyNumberFormat="1" applyFont="1"/>
    <xf numFmtId="3" fontId="9" fillId="2" borderId="5" xfId="0" applyNumberFormat="1" applyFont="1" applyFill="1" applyBorder="1"/>
    <xf numFmtId="3" fontId="6" fillId="2" borderId="1" xfId="0" applyNumberFormat="1" applyFont="1" applyFill="1" applyBorder="1"/>
    <xf numFmtId="4" fontId="2" fillId="2" borderId="0" xfId="0" applyNumberFormat="1" applyFont="1" applyFill="1"/>
    <xf numFmtId="3" fontId="6" fillId="2" borderId="1" xfId="1" applyNumberFormat="1" applyFont="1" applyFill="1" applyBorder="1" applyAlignment="1"/>
    <xf numFmtId="3" fontId="2" fillId="2" borderId="0" xfId="1" applyNumberFormat="1" applyFont="1" applyFill="1" applyAlignment="1"/>
    <xf numFmtId="3" fontId="12" fillId="2" borderId="0" xfId="1" applyNumberFormat="1" applyFont="1" applyFill="1" applyAlignment="1"/>
    <xf numFmtId="3" fontId="6" fillId="2" borderId="2" xfId="1" applyNumberFormat="1" applyFont="1" applyFill="1" applyBorder="1" applyAlignment="1"/>
    <xf numFmtId="3" fontId="9" fillId="2" borderId="5" xfId="1" applyNumberFormat="1" applyFont="1" applyFill="1" applyBorder="1" applyAlignment="1"/>
    <xf numFmtId="0" fontId="19" fillId="2" borderId="0" xfId="0" applyFont="1" applyFill="1"/>
    <xf numFmtId="3" fontId="3" fillId="2" borderId="0" xfId="0" applyNumberFormat="1" applyFont="1" applyFill="1"/>
    <xf numFmtId="3" fontId="13" fillId="2" borderId="0" xfId="1" applyNumberFormat="1" applyFont="1" applyFill="1" applyBorder="1" applyAlignment="1"/>
    <xf numFmtId="3" fontId="4" fillId="2" borderId="0" xfId="1" applyNumberFormat="1" applyFont="1" applyFill="1" applyBorder="1" applyAlignment="1"/>
    <xf numFmtId="3" fontId="5" fillId="2" borderId="0" xfId="0" applyNumberFormat="1" applyFont="1" applyFill="1"/>
    <xf numFmtId="3" fontId="5" fillId="2" borderId="0" xfId="1" applyNumberFormat="1" applyFont="1" applyFill="1" applyAlignment="1"/>
    <xf numFmtId="3" fontId="7" fillId="2" borderId="0" xfId="1" applyNumberFormat="1" applyFont="1" applyFill="1" applyBorder="1" applyAlignment="1"/>
    <xf numFmtId="3" fontId="8" fillId="2" borderId="0" xfId="1" applyNumberFormat="1" applyFont="1" applyFill="1" applyBorder="1" applyAlignment="1"/>
    <xf numFmtId="3" fontId="9" fillId="2" borderId="6" xfId="1" applyNumberFormat="1" applyFont="1" applyFill="1" applyBorder="1" applyAlignment="1"/>
    <xf numFmtId="3" fontId="10" fillId="2" borderId="0" xfId="1" applyNumberFormat="1" applyFont="1" applyFill="1" applyBorder="1" applyAlignment="1"/>
    <xf numFmtId="3" fontId="10" fillId="2" borderId="0" xfId="0" applyNumberFormat="1" applyFont="1" applyFill="1"/>
    <xf numFmtId="0" fontId="6" fillId="2" borderId="2" xfId="0" applyFont="1" applyFill="1" applyBorder="1"/>
    <xf numFmtId="3" fontId="6" fillId="2" borderId="2" xfId="0" applyNumberFormat="1" applyFont="1" applyFill="1" applyBorder="1"/>
    <xf numFmtId="0" fontId="21" fillId="2" borderId="0" xfId="0" applyFont="1" applyFill="1"/>
    <xf numFmtId="0" fontId="12" fillId="4" borderId="0" xfId="0" applyFont="1" applyFill="1"/>
    <xf numFmtId="0" fontId="2" fillId="4" borderId="0" xfId="0" applyFont="1" applyFill="1"/>
    <xf numFmtId="3" fontId="7" fillId="4" borderId="0" xfId="0" applyNumberFormat="1" applyFont="1" applyFill="1"/>
    <xf numFmtId="4" fontId="7" fillId="4" borderId="0" xfId="0" applyNumberFormat="1" applyFont="1" applyFill="1"/>
    <xf numFmtId="0" fontId="22" fillId="2" borderId="0" xfId="0" applyFont="1" applyFill="1"/>
    <xf numFmtId="0" fontId="11" fillId="2" borderId="0" xfId="0" applyFont="1" applyFill="1"/>
    <xf numFmtId="3" fontId="6" fillId="4" borderId="0" xfId="0" applyNumberFormat="1" applyFont="1" applyFill="1"/>
    <xf numFmtId="3" fontId="9" fillId="4" borderId="6" xfId="0" applyNumberFormat="1" applyFont="1" applyFill="1" applyBorder="1"/>
    <xf numFmtId="0" fontId="26" fillId="2" borderId="0" xfId="0" applyFont="1" applyFill="1" applyAlignment="1">
      <alignment horizontal="right" vertical="center"/>
    </xf>
    <xf numFmtId="0" fontId="26" fillId="2" borderId="0" xfId="0" applyFont="1" applyFill="1" applyAlignment="1">
      <alignment horizontal="right"/>
    </xf>
    <xf numFmtId="0" fontId="28" fillId="2" borderId="0" xfId="0" applyFont="1" applyFill="1"/>
    <xf numFmtId="0" fontId="28" fillId="2" borderId="0" xfId="0" applyFont="1" applyFill="1" applyAlignment="1">
      <alignment horizontal="right"/>
    </xf>
    <xf numFmtId="0" fontId="29" fillId="2" borderId="0" xfId="0" applyFont="1" applyFill="1"/>
    <xf numFmtId="0" fontId="29" fillId="2" borderId="0" xfId="0" applyFont="1" applyFill="1" applyAlignment="1">
      <alignment horizontal="right"/>
    </xf>
    <xf numFmtId="3" fontId="29" fillId="2" borderId="0" xfId="0" applyNumberFormat="1" applyFont="1" applyFill="1" applyAlignment="1">
      <alignment horizontal="right"/>
    </xf>
    <xf numFmtId="3" fontId="27" fillId="2" borderId="0" xfId="0" applyNumberFormat="1" applyFont="1" applyFill="1" applyAlignment="1">
      <alignment horizontal="right"/>
    </xf>
    <xf numFmtId="3" fontId="29" fillId="0" borderId="0" xfId="0" applyNumberFormat="1" applyFont="1" applyAlignment="1">
      <alignment horizontal="right"/>
    </xf>
    <xf numFmtId="0" fontId="27" fillId="2" borderId="0" xfId="0" applyFont="1" applyFill="1"/>
    <xf numFmtId="0" fontId="27" fillId="2" borderId="0" xfId="0" applyFont="1" applyFill="1" applyAlignment="1">
      <alignment horizontal="right"/>
    </xf>
    <xf numFmtId="3" fontId="29" fillId="2" borderId="0" xfId="0" applyNumberFormat="1" applyFont="1" applyFill="1"/>
    <xf numFmtId="3" fontId="27" fillId="2" borderId="0" xfId="0" applyNumberFormat="1" applyFont="1" applyFill="1"/>
    <xf numFmtId="3" fontId="28" fillId="2" borderId="0" xfId="0" applyNumberFormat="1" applyFont="1" applyFill="1"/>
    <xf numFmtId="0" fontId="30" fillId="2" borderId="0" xfId="0" applyFont="1" applyFill="1"/>
    <xf numFmtId="3" fontId="30" fillId="2" borderId="0" xfId="0" applyNumberFormat="1" applyFont="1" applyFill="1"/>
    <xf numFmtId="4" fontId="29" fillId="2" borderId="0" xfId="0" applyNumberFormat="1" applyFont="1" applyFill="1" applyAlignment="1">
      <alignment horizontal="right"/>
    </xf>
    <xf numFmtId="0" fontId="31" fillId="2" borderId="0" xfId="0" applyFont="1" applyFill="1"/>
    <xf numFmtId="0" fontId="31" fillId="2" borderId="0" xfId="0" applyFont="1" applyFill="1" applyAlignment="1">
      <alignment horizontal="right"/>
    </xf>
    <xf numFmtId="166" fontId="31" fillId="2" borderId="0" xfId="0" applyNumberFormat="1" applyFont="1" applyFill="1" applyAlignment="1">
      <alignment horizontal="right"/>
    </xf>
    <xf numFmtId="3" fontId="31" fillId="2" borderId="0" xfId="0" applyNumberFormat="1" applyFont="1" applyFill="1" applyAlignment="1">
      <alignment horizontal="right"/>
    </xf>
    <xf numFmtId="4" fontId="31" fillId="2" borderId="0" xfId="0" applyNumberFormat="1" applyFont="1" applyFill="1" applyAlignment="1">
      <alignment horizontal="right"/>
    </xf>
    <xf numFmtId="3" fontId="0" fillId="0" borderId="0" xfId="0" applyNumberFormat="1"/>
    <xf numFmtId="3" fontId="0" fillId="7" borderId="0" xfId="0" applyNumberFormat="1" applyFill="1"/>
    <xf numFmtId="14" fontId="0" fillId="0" borderId="0" xfId="0" applyNumberFormat="1" applyAlignment="1">
      <alignment textRotation="90"/>
    </xf>
    <xf numFmtId="0" fontId="0" fillId="6" borderId="0" xfId="0" applyFill="1"/>
    <xf numFmtId="0" fontId="0" fillId="8" borderId="0" xfId="0" applyFill="1"/>
    <xf numFmtId="0" fontId="0" fillId="9" borderId="0" xfId="0" applyFill="1"/>
    <xf numFmtId="0" fontId="0" fillId="0" borderId="18" xfId="0" applyBorder="1"/>
    <xf numFmtId="0" fontId="0" fillId="0" borderId="19" xfId="0" applyBorder="1"/>
    <xf numFmtId="0" fontId="0" fillId="0" borderId="20" xfId="0" applyBorder="1"/>
    <xf numFmtId="0" fontId="32" fillId="0" borderId="21" xfId="0" applyFont="1" applyBorder="1"/>
    <xf numFmtId="0" fontId="32" fillId="0" borderId="0" xfId="0" applyFont="1"/>
    <xf numFmtId="3" fontId="32" fillId="7" borderId="0" xfId="0" applyNumberFormat="1" applyFont="1" applyFill="1"/>
    <xf numFmtId="3" fontId="0" fillId="0" borderId="22" xfId="0" applyNumberFormat="1" applyBorder="1"/>
    <xf numFmtId="0" fontId="0" fillId="0" borderId="22" xfId="0" applyBorder="1"/>
    <xf numFmtId="0" fontId="0" fillId="0" borderId="21" xfId="0" applyBorder="1"/>
    <xf numFmtId="0" fontId="0" fillId="0" borderId="23" xfId="0" applyBorder="1"/>
    <xf numFmtId="0" fontId="0" fillId="0" borderId="24" xfId="0" applyBorder="1"/>
    <xf numFmtId="0" fontId="0" fillId="0" borderId="25" xfId="0" applyBorder="1"/>
    <xf numFmtId="0" fontId="8" fillId="2" borderId="0" xfId="0" applyFont="1" applyFill="1" applyAlignment="1">
      <alignment horizontal="center" vertical="center" wrapText="1"/>
    </xf>
    <xf numFmtId="3" fontId="2" fillId="2" borderId="0" xfId="0" applyNumberFormat="1" applyFont="1" applyFill="1" applyAlignment="1">
      <alignment horizontal="center"/>
    </xf>
    <xf numFmtId="0" fontId="25" fillId="2" borderId="0" xfId="0" applyFont="1" applyFill="1"/>
    <xf numFmtId="3" fontId="2" fillId="2" borderId="24" xfId="0" applyNumberFormat="1" applyFont="1" applyFill="1" applyBorder="1"/>
    <xf numFmtId="0" fontId="26" fillId="2" borderId="24" xfId="0" applyFont="1" applyFill="1" applyBorder="1" applyAlignment="1">
      <alignment horizontal="right" vertical="center"/>
    </xf>
    <xf numFmtId="0" fontId="7" fillId="2" borderId="24" xfId="0" applyFont="1" applyFill="1" applyBorder="1" applyAlignment="1">
      <alignment horizontal="center" vertical="center" wrapText="1"/>
    </xf>
    <xf numFmtId="3" fontId="2" fillId="2" borderId="24" xfId="0" applyNumberFormat="1" applyFont="1" applyFill="1" applyBorder="1" applyAlignment="1">
      <alignment vertical="top"/>
    </xf>
    <xf numFmtId="0" fontId="7" fillId="2" borderId="24" xfId="0" applyFont="1" applyFill="1" applyBorder="1" applyAlignment="1">
      <alignment horizontal="center" vertical="top" wrapText="1"/>
    </xf>
    <xf numFmtId="0" fontId="2" fillId="2" borderId="24" xfId="0" applyFont="1" applyFill="1" applyBorder="1" applyAlignment="1">
      <alignment horizontal="left" vertical="center"/>
    </xf>
    <xf numFmtId="0" fontId="2" fillId="2" borderId="24" xfId="0" applyFont="1" applyFill="1" applyBorder="1"/>
    <xf numFmtId="0" fontId="26" fillId="2" borderId="24" xfId="0" applyFont="1" applyFill="1" applyBorder="1" applyAlignment="1">
      <alignment horizontal="right"/>
    </xf>
    <xf numFmtId="0" fontId="2" fillId="2" borderId="24" xfId="0" applyFont="1" applyFill="1" applyBorder="1" applyAlignment="1">
      <alignment horizontal="center"/>
    </xf>
    <xf numFmtId="0" fontId="19" fillId="2" borderId="24" xfId="0" applyFont="1" applyFill="1" applyBorder="1" applyAlignment="1">
      <alignment horizontal="center" wrapText="1"/>
    </xf>
    <xf numFmtId="14" fontId="3" fillId="2" borderId="24" xfId="0" applyNumberFormat="1" applyFont="1" applyFill="1" applyBorder="1" applyAlignment="1">
      <alignment wrapText="1"/>
    </xf>
    <xf numFmtId="0" fontId="18" fillId="3" borderId="0" xfId="0" applyFont="1" applyFill="1" applyAlignment="1">
      <alignment horizontal="left" vertical="center" wrapText="1"/>
    </xf>
    <xf numFmtId="0" fontId="33" fillId="3" borderId="0" xfId="0" applyFont="1" applyFill="1" applyAlignment="1">
      <alignment horizontal="left" vertical="center" wrapText="1"/>
    </xf>
    <xf numFmtId="0" fontId="0" fillId="2" borderId="0" xfId="0" applyFill="1"/>
    <xf numFmtId="0" fontId="34" fillId="0" borderId="0" xfId="2" applyFont="1" applyFill="1" applyBorder="1" applyAlignment="1"/>
    <xf numFmtId="0" fontId="35" fillId="2" borderId="0" xfId="0" applyFont="1" applyFill="1" applyAlignment="1">
      <alignment horizontal="right" vertical="center"/>
    </xf>
    <xf numFmtId="0" fontId="35" fillId="2" borderId="24" xfId="0" applyFont="1" applyFill="1" applyBorder="1" applyAlignment="1">
      <alignment horizontal="right" vertical="top"/>
    </xf>
    <xf numFmtId="0" fontId="6" fillId="2" borderId="0" xfId="0" applyFont="1" applyFill="1" applyAlignment="1">
      <alignment wrapText="1"/>
    </xf>
    <xf numFmtId="0" fontId="25" fillId="2" borderId="0" xfId="0" applyFont="1" applyFill="1" applyAlignment="1">
      <alignment horizontal="center"/>
    </xf>
    <xf numFmtId="0" fontId="2" fillId="0" borderId="0" xfId="0" applyFont="1" applyAlignment="1">
      <alignment horizontal="center"/>
    </xf>
    <xf numFmtId="0" fontId="9" fillId="0" borderId="0" xfId="0" applyFont="1"/>
    <xf numFmtId="0" fontId="6" fillId="0" borderId="1" xfId="0" applyFont="1" applyBorder="1"/>
    <xf numFmtId="0" fontId="7" fillId="0" borderId="0" xfId="0" applyFont="1"/>
    <xf numFmtId="0" fontId="7" fillId="0" borderId="0" xfId="0" applyFont="1" applyAlignment="1">
      <alignment wrapText="1"/>
    </xf>
    <xf numFmtId="0" fontId="9" fillId="0" borderId="6" xfId="0" applyFont="1" applyBorder="1"/>
    <xf numFmtId="0" fontId="6" fillId="0" borderId="2" xfId="0" applyFont="1" applyBorder="1"/>
    <xf numFmtId="0" fontId="9" fillId="0" borderId="5" xfId="0" applyFont="1" applyBorder="1"/>
    <xf numFmtId="0" fontId="2" fillId="0" borderId="16" xfId="0" applyFont="1" applyBorder="1"/>
    <xf numFmtId="0" fontId="21" fillId="0" borderId="0" xfId="0" applyFont="1"/>
    <xf numFmtId="0" fontId="2" fillId="0" borderId="0" xfId="0" applyFont="1"/>
    <xf numFmtId="0" fontId="12" fillId="0" borderId="0" xfId="0" applyFont="1"/>
    <xf numFmtId="0" fontId="8" fillId="0" borderId="0" xfId="0" applyFont="1" applyAlignment="1">
      <alignment horizontal="center" vertical="center" wrapText="1"/>
    </xf>
    <xf numFmtId="0" fontId="2" fillId="0" borderId="0" xfId="0" applyFont="1" applyAlignment="1">
      <alignment horizontal="left" vertical="center"/>
    </xf>
    <xf numFmtId="0" fontId="2" fillId="0" borderId="24" xfId="0" applyFont="1" applyBorder="1"/>
    <xf numFmtId="0" fontId="8" fillId="0" borderId="1" xfId="0" applyFont="1" applyBorder="1"/>
    <xf numFmtId="0" fontId="6" fillId="0" borderId="0" xfId="0" applyFont="1"/>
    <xf numFmtId="0" fontId="37" fillId="0" borderId="0" xfId="0" applyFont="1" applyAlignment="1">
      <alignment horizontal="center" vertical="center" wrapText="1"/>
    </xf>
    <xf numFmtId="0" fontId="37" fillId="0" borderId="24" xfId="0" applyFont="1" applyBorder="1" applyAlignment="1">
      <alignment horizontal="center" vertical="center" wrapText="1"/>
    </xf>
    <xf numFmtId="0" fontId="36" fillId="2" borderId="0" xfId="0" applyFont="1" applyFill="1" applyAlignment="1">
      <alignment horizontal="center" vertical="center" wrapText="1"/>
    </xf>
    <xf numFmtId="0" fontId="38" fillId="0" borderId="0" xfId="0" applyFont="1" applyAlignment="1">
      <alignment horizontal="center" vertical="center"/>
    </xf>
    <xf numFmtId="0" fontId="12" fillId="2" borderId="0" xfId="0" applyFont="1" applyFill="1" applyAlignment="1">
      <alignment horizontal="center" vertical="center"/>
    </xf>
    <xf numFmtId="0" fontId="2" fillId="2" borderId="0" xfId="0" applyFont="1" applyFill="1" applyAlignment="1">
      <alignment horizontal="center" vertical="center"/>
    </xf>
    <xf numFmtId="3" fontId="2" fillId="4" borderId="0" xfId="0" applyNumberFormat="1" applyFont="1" applyFill="1"/>
    <xf numFmtId="4" fontId="2" fillId="4" borderId="0" xfId="0" applyNumberFormat="1" applyFont="1" applyFill="1"/>
    <xf numFmtId="166" fontId="2" fillId="4" borderId="0" xfId="0" applyNumberFormat="1" applyFont="1" applyFill="1"/>
    <xf numFmtId="3" fontId="2" fillId="0" borderId="0" xfId="0" applyNumberFormat="1" applyFont="1"/>
    <xf numFmtId="166" fontId="2" fillId="0" borderId="0" xfId="0" applyNumberFormat="1" applyFont="1"/>
    <xf numFmtId="166" fontId="20" fillId="4" borderId="0" xfId="0" applyNumberFormat="1" applyFont="1" applyFill="1"/>
    <xf numFmtId="0" fontId="25" fillId="0" borderId="0" xfId="0" applyFont="1" applyAlignment="1">
      <alignment horizontal="center"/>
    </xf>
    <xf numFmtId="0" fontId="2" fillId="0" borderId="0" xfId="0" applyFont="1" applyAlignment="1">
      <alignment wrapText="1"/>
    </xf>
    <xf numFmtId="0" fontId="6" fillId="0" borderId="0" xfId="0" applyFont="1" applyAlignment="1">
      <alignment wrapText="1"/>
    </xf>
    <xf numFmtId="0" fontId="40" fillId="0" borderId="0" xfId="0" applyFont="1"/>
    <xf numFmtId="0" fontId="40" fillId="2" borderId="0" xfId="0" applyFont="1" applyFill="1"/>
    <xf numFmtId="3" fontId="40" fillId="2" borderId="0" xfId="0" applyNumberFormat="1" applyFont="1" applyFill="1"/>
    <xf numFmtId="0" fontId="41" fillId="2" borderId="0" xfId="0" applyFont="1" applyFill="1" applyAlignment="1">
      <alignment horizontal="center" vertical="center"/>
    </xf>
    <xf numFmtId="0" fontId="12" fillId="4" borderId="0" xfId="0" applyFont="1" applyFill="1" applyAlignment="1">
      <alignment horizontal="center" vertical="center"/>
    </xf>
    <xf numFmtId="0" fontId="12" fillId="4" borderId="0" xfId="0" applyFont="1" applyFill="1" applyAlignment="1">
      <alignment horizontal="center"/>
    </xf>
    <xf numFmtId="3" fontId="40" fillId="0" borderId="0" xfId="0" applyNumberFormat="1" applyFont="1"/>
    <xf numFmtId="0" fontId="39" fillId="2" borderId="0" xfId="0" applyFont="1" applyFill="1" applyAlignment="1">
      <alignment horizontal="center" vertical="center" wrapText="1"/>
    </xf>
    <xf numFmtId="0" fontId="25" fillId="4" borderId="0" xfId="0" applyFont="1" applyFill="1" applyAlignment="1">
      <alignment horizontal="center" vertical="center"/>
    </xf>
    <xf numFmtId="0" fontId="2" fillId="2" borderId="0" xfId="0" applyFont="1" applyFill="1" applyAlignment="1">
      <alignment vertical="center"/>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31" fillId="0" borderId="0" xfId="0" applyFont="1"/>
    <xf numFmtId="0" fontId="25" fillId="0" borderId="0" xfId="0" applyFont="1"/>
    <xf numFmtId="0" fontId="42" fillId="0" borderId="0" xfId="2" applyFont="1" applyFill="1" applyBorder="1" applyAlignment="1"/>
    <xf numFmtId="0" fontId="20" fillId="0" borderId="0" xfId="0" applyFont="1" applyAlignment="1">
      <alignment horizontal="center" vertical="center" wrapText="1"/>
    </xf>
    <xf numFmtId="0" fontId="43" fillId="2" borderId="3" xfId="0" applyFont="1" applyFill="1" applyBorder="1" applyAlignment="1">
      <alignment horizontal="center" vertical="center"/>
    </xf>
    <xf numFmtId="0" fontId="43" fillId="0" borderId="0" xfId="0" applyFont="1" applyAlignment="1">
      <alignment horizontal="center" vertical="center" wrapText="1"/>
    </xf>
    <xf numFmtId="0" fontId="43" fillId="4" borderId="0" xfId="0" applyFont="1" applyFill="1" applyAlignment="1">
      <alignment horizontal="center" wrapText="1"/>
    </xf>
    <xf numFmtId="0" fontId="43" fillId="0" borderId="0" xfId="0" applyFont="1" applyAlignment="1">
      <alignment horizontal="center"/>
    </xf>
    <xf numFmtId="0" fontId="44" fillId="2" borderId="0" xfId="0" applyFont="1" applyFill="1" applyAlignment="1">
      <alignment horizontal="right" vertical="center"/>
    </xf>
    <xf numFmtId="0" fontId="44" fillId="2" borderId="24" xfId="0" applyFont="1" applyFill="1" applyBorder="1" applyAlignment="1">
      <alignment horizontal="right"/>
    </xf>
    <xf numFmtId="3" fontId="20" fillId="0" borderId="24" xfId="0" applyNumberFormat="1" applyFont="1" applyBorder="1" applyAlignment="1">
      <alignment horizontal="center"/>
    </xf>
    <xf numFmtId="0" fontId="43" fillId="0" borderId="3" xfId="0" applyFont="1" applyBorder="1" applyAlignment="1">
      <alignment horizontal="center" vertical="center"/>
    </xf>
    <xf numFmtId="0" fontId="20" fillId="2" borderId="0" xfId="0" applyFont="1" applyFill="1" applyAlignment="1">
      <alignment horizontal="center" wrapText="1"/>
    </xf>
    <xf numFmtId="0" fontId="46" fillId="0" borderId="0" xfId="0" applyFont="1" applyAlignment="1">
      <alignment horizontal="right" wrapText="1"/>
    </xf>
    <xf numFmtId="14" fontId="47" fillId="0" borderId="0" xfId="0" applyNumberFormat="1" applyFont="1" applyAlignment="1">
      <alignment horizontal="center" vertical="center" wrapText="1"/>
    </xf>
    <xf numFmtId="14" fontId="47" fillId="0" borderId="0" xfId="1" applyNumberFormat="1" applyFont="1" applyFill="1" applyBorder="1" applyAlignment="1">
      <alignment horizontal="center" vertical="center" wrapText="1"/>
    </xf>
    <xf numFmtId="0" fontId="47" fillId="0" borderId="0" xfId="0" applyFont="1" applyAlignment="1">
      <alignment horizontal="center" wrapText="1"/>
    </xf>
    <xf numFmtId="0" fontId="20" fillId="2" borderId="0" xfId="0" applyFont="1" applyFill="1" applyAlignment="1">
      <alignment horizontal="right" wrapText="1"/>
    </xf>
    <xf numFmtId="0" fontId="41" fillId="10" borderId="17" xfId="0" applyFont="1" applyFill="1" applyBorder="1" applyAlignment="1">
      <alignment horizontal="center" wrapText="1"/>
    </xf>
    <xf numFmtId="0" fontId="20" fillId="2" borderId="24" xfId="0" applyFont="1" applyFill="1" applyBorder="1" applyAlignment="1">
      <alignment horizontal="right" wrapText="1"/>
    </xf>
    <xf numFmtId="0" fontId="41" fillId="10" borderId="24" xfId="0" applyFont="1" applyFill="1" applyBorder="1" applyAlignment="1">
      <alignment horizontal="center" wrapText="1"/>
    </xf>
    <xf numFmtId="0" fontId="46" fillId="0" borderId="0" xfId="0" applyFont="1" applyAlignment="1">
      <alignment horizontal="right" vertical="center"/>
    </xf>
    <xf numFmtId="0" fontId="46" fillId="0" borderId="24" xfId="0" applyFont="1" applyBorder="1" applyAlignment="1">
      <alignment horizontal="right" vertical="center"/>
    </xf>
    <xf numFmtId="0" fontId="46" fillId="0" borderId="24" xfId="0" applyFont="1" applyBorder="1" applyAlignment="1">
      <alignment horizontal="left" vertical="center"/>
    </xf>
    <xf numFmtId="0" fontId="46" fillId="0" borderId="0" xfId="0" applyFont="1" applyAlignment="1">
      <alignment horizontal="center" vertical="center" wrapText="1"/>
    </xf>
    <xf numFmtId="0" fontId="46" fillId="0" borderId="24" xfId="0" applyFont="1" applyBorder="1" applyAlignment="1">
      <alignment horizontal="center" vertical="center" wrapText="1"/>
    </xf>
    <xf numFmtId="0" fontId="39" fillId="10" borderId="0" xfId="0" applyFont="1" applyFill="1" applyAlignment="1">
      <alignment horizontal="center"/>
    </xf>
    <xf numFmtId="0" fontId="46" fillId="2" borderId="0" xfId="0" applyFont="1" applyFill="1" applyAlignment="1">
      <alignment horizontal="right" vertical="center"/>
    </xf>
    <xf numFmtId="0" fontId="46" fillId="2" borderId="24" xfId="0" applyFont="1" applyFill="1" applyBorder="1" applyAlignment="1">
      <alignment horizontal="right" vertical="center"/>
    </xf>
    <xf numFmtId="0" fontId="42" fillId="0" borderId="24" xfId="2" applyFont="1" applyFill="1" applyBorder="1" applyAlignment="1">
      <alignment vertical="top"/>
    </xf>
    <xf numFmtId="0" fontId="38" fillId="2" borderId="0" xfId="0" applyFont="1" applyFill="1"/>
    <xf numFmtId="0" fontId="41" fillId="2" borderId="0" xfId="0" applyFont="1" applyFill="1" applyAlignment="1">
      <alignment horizontal="center" vertical="center" wrapText="1"/>
    </xf>
    <xf numFmtId="3" fontId="26" fillId="2" borderId="0" xfId="0" applyNumberFormat="1" applyFont="1" applyFill="1" applyAlignment="1">
      <alignment horizontal="right"/>
    </xf>
    <xf numFmtId="166" fontId="48" fillId="2" borderId="0" xfId="0" applyNumberFormat="1" applyFont="1" applyFill="1" applyAlignment="1">
      <alignment horizontal="right"/>
    </xf>
    <xf numFmtId="3" fontId="48" fillId="2" borderId="0" xfId="0" applyNumberFormat="1" applyFont="1" applyFill="1" applyAlignment="1">
      <alignment horizontal="right"/>
    </xf>
    <xf numFmtId="3" fontId="49" fillId="2" borderId="0" xfId="0" applyNumberFormat="1" applyFont="1" applyFill="1" applyAlignment="1">
      <alignment horizontal="right"/>
    </xf>
    <xf numFmtId="3" fontId="7" fillId="2" borderId="0" xfId="0" applyNumberFormat="1" applyFont="1" applyFill="1" applyAlignment="1">
      <alignment horizontal="right"/>
    </xf>
    <xf numFmtId="3" fontId="50" fillId="2" borderId="0" xfId="0" applyNumberFormat="1" applyFont="1" applyFill="1" applyAlignment="1">
      <alignment horizontal="right"/>
    </xf>
    <xf numFmtId="3" fontId="51" fillId="2" borderId="0" xfId="0" applyNumberFormat="1" applyFont="1" applyFill="1" applyAlignment="1">
      <alignment horizontal="right"/>
    </xf>
    <xf numFmtId="4" fontId="7" fillId="2" borderId="0" xfId="0" applyNumberFormat="1" applyFont="1" applyFill="1" applyAlignment="1">
      <alignment horizontal="right"/>
    </xf>
    <xf numFmtId="4" fontId="48" fillId="2" borderId="0" xfId="0" applyNumberFormat="1" applyFont="1" applyFill="1" applyAlignment="1">
      <alignment horizontal="right"/>
    </xf>
    <xf numFmtId="3" fontId="2" fillId="2" borderId="0" xfId="0" applyNumberFormat="1" applyFont="1" applyFill="1" applyAlignment="1">
      <alignment horizontal="right"/>
    </xf>
    <xf numFmtId="3" fontId="52" fillId="2" borderId="0" xfId="0" applyNumberFormat="1" applyFont="1" applyFill="1" applyAlignment="1">
      <alignment horizontal="right"/>
    </xf>
    <xf numFmtId="3" fontId="35" fillId="2" borderId="0" xfId="0" applyNumberFormat="1" applyFont="1" applyFill="1" applyAlignment="1">
      <alignment horizontal="right"/>
    </xf>
    <xf numFmtId="3" fontId="49" fillId="2" borderId="0" xfId="0" applyNumberFormat="1" applyFont="1" applyFill="1"/>
    <xf numFmtId="3" fontId="50" fillId="2" borderId="0" xfId="0" applyNumberFormat="1" applyFont="1" applyFill="1"/>
    <xf numFmtId="0" fontId="12" fillId="2" borderId="0" xfId="0" applyFont="1" applyFill="1" applyAlignment="1">
      <alignment horizontal="center"/>
    </xf>
    <xf numFmtId="0" fontId="41" fillId="10" borderId="0" xfId="0" applyFont="1" applyFill="1" applyAlignment="1">
      <alignment horizontal="center"/>
    </xf>
    <xf numFmtId="0" fontId="12" fillId="0" borderId="0" xfId="0" applyFont="1" applyAlignment="1">
      <alignment horizontal="center"/>
    </xf>
    <xf numFmtId="0" fontId="41" fillId="2" borderId="24"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41" fillId="11" borderId="0" xfId="0" applyFont="1" applyFill="1" applyAlignment="1">
      <alignment horizontal="center"/>
    </xf>
    <xf numFmtId="0" fontId="41" fillId="2" borderId="0" xfId="0" applyFont="1" applyFill="1" applyAlignment="1">
      <alignment horizontal="center"/>
    </xf>
    <xf numFmtId="0" fontId="8" fillId="2" borderId="0" xfId="0" applyFont="1" applyFill="1"/>
    <xf numFmtId="0" fontId="41" fillId="10" borderId="0" xfId="0" applyFont="1" applyFill="1" applyAlignment="1">
      <alignment horizontal="center" vertical="center"/>
    </xf>
    <xf numFmtId="0" fontId="8" fillId="0" borderId="0" xfId="0" applyFont="1"/>
    <xf numFmtId="14" fontId="38" fillId="0" borderId="0" xfId="1" applyNumberFormat="1" applyFont="1" applyFill="1" applyBorder="1" applyAlignment="1">
      <alignment horizontal="center" vertical="center" wrapText="1"/>
    </xf>
    <xf numFmtId="0" fontId="45" fillId="3" borderId="14" xfId="0" applyFont="1" applyFill="1" applyBorder="1" applyAlignment="1">
      <alignment horizontal="left" vertical="center" wrapText="1"/>
    </xf>
    <xf numFmtId="0" fontId="53" fillId="3" borderId="14" xfId="0" applyFont="1" applyFill="1" applyBorder="1" applyAlignment="1">
      <alignment horizontal="left" vertical="center" wrapText="1"/>
    </xf>
    <xf numFmtId="0" fontId="54" fillId="3" borderId="0" xfId="2" applyFont="1" applyFill="1" applyBorder="1" applyAlignment="1">
      <alignment vertical="center" wrapText="1"/>
    </xf>
    <xf numFmtId="0" fontId="20" fillId="2" borderId="0" xfId="0" applyFont="1" applyFill="1"/>
    <xf numFmtId="0" fontId="20" fillId="10" borderId="0" xfId="0" applyFont="1" applyFill="1"/>
    <xf numFmtId="0" fontId="17" fillId="3" borderId="14" xfId="0" applyFont="1" applyFill="1" applyBorder="1" applyAlignment="1">
      <alignment horizontal="left" wrapText="1"/>
    </xf>
    <xf numFmtId="0" fontId="24" fillId="3" borderId="0" xfId="2" applyFill="1" applyBorder="1" applyAlignment="1">
      <alignment vertical="center" wrapText="1"/>
    </xf>
    <xf numFmtId="0" fontId="55" fillId="2" borderId="14" xfId="0" applyFont="1" applyFill="1" applyBorder="1" applyAlignment="1">
      <alignment horizontal="left" vertical="center" wrapText="1"/>
    </xf>
    <xf numFmtId="0" fontId="56" fillId="2" borderId="0" xfId="0" applyFont="1" applyFill="1" applyAlignment="1">
      <alignment wrapText="1"/>
    </xf>
    <xf numFmtId="0" fontId="57" fillId="2" borderId="0" xfId="0" applyFont="1" applyFill="1"/>
    <xf numFmtId="0" fontId="56" fillId="2" borderId="6" xfId="0" applyFont="1" applyFill="1" applyBorder="1" applyAlignment="1">
      <alignment wrapText="1"/>
    </xf>
    <xf numFmtId="0" fontId="16" fillId="2" borderId="26" xfId="0" applyFont="1" applyFill="1" applyBorder="1" applyAlignment="1">
      <alignment horizontal="center" vertical="center"/>
    </xf>
    <xf numFmtId="0" fontId="16" fillId="2" borderId="0" xfId="0" applyFont="1" applyFill="1" applyAlignment="1">
      <alignment horizontal="center" vertical="center" wrapText="1"/>
    </xf>
    <xf numFmtId="0" fontId="16" fillId="2" borderId="0" xfId="0" applyFont="1" applyFill="1"/>
    <xf numFmtId="0" fontId="16" fillId="2" borderId="26" xfId="0" applyFont="1" applyFill="1" applyBorder="1" applyAlignment="1">
      <alignment horizontal="center" vertical="center" wrapText="1"/>
    </xf>
    <xf numFmtId="0" fontId="58" fillId="2" borderId="0" xfId="0" applyFont="1" applyFill="1" applyAlignment="1">
      <alignment horizontal="center" vertical="center" wrapText="1"/>
    </xf>
    <xf numFmtId="0" fontId="15" fillId="2" borderId="0" xfId="0" quotePrefix="1" applyFont="1" applyFill="1" applyAlignment="1">
      <alignment horizontal="center" wrapText="1"/>
    </xf>
    <xf numFmtId="0" fontId="16" fillId="2" borderId="0" xfId="0" applyFont="1" applyFill="1" applyAlignment="1">
      <alignment horizontal="center" vertical="center"/>
    </xf>
    <xf numFmtId="0" fontId="44" fillId="2" borderId="0" xfId="0" applyFont="1" applyFill="1" applyAlignment="1">
      <alignment horizontal="center" vertical="center" wrapText="1"/>
    </xf>
    <xf numFmtId="0" fontId="59" fillId="2" borderId="0" xfId="0" applyFont="1" applyFill="1" applyAlignment="1">
      <alignment wrapText="1"/>
    </xf>
    <xf numFmtId="0" fontId="60" fillId="0" borderId="0" xfId="0" applyFont="1" applyAlignment="1">
      <alignment horizontal="center" wrapText="1"/>
    </xf>
    <xf numFmtId="0" fontId="59" fillId="0" borderId="0" xfId="0" applyFont="1" applyAlignment="1">
      <alignment horizontal="center" vertical="center"/>
    </xf>
    <xf numFmtId="0" fontId="59" fillId="2" borderId="0" xfId="0" applyFont="1" applyFill="1" applyAlignment="1">
      <alignment horizontal="center" vertical="center"/>
    </xf>
    <xf numFmtId="0" fontId="59" fillId="2" borderId="0" xfId="0" applyFont="1" applyFill="1" applyAlignment="1">
      <alignment horizontal="center" wrapText="1"/>
    </xf>
    <xf numFmtId="0" fontId="59" fillId="2" borderId="0" xfId="0" applyFont="1" applyFill="1" applyAlignment="1">
      <alignment horizontal="center" vertical="center" wrapText="1"/>
    </xf>
    <xf numFmtId="0" fontId="61" fillId="0" borderId="0" xfId="0" applyFont="1" applyAlignment="1">
      <alignment horizontal="center" wrapText="1"/>
    </xf>
    <xf numFmtId="0" fontId="26" fillId="4" borderId="0" xfId="0" applyFont="1" applyFill="1"/>
    <xf numFmtId="0" fontId="26" fillId="2" borderId="0" xfId="0" applyFont="1" applyFill="1"/>
    <xf numFmtId="0" fontId="61" fillId="2" borderId="0" xfId="0" applyFont="1" applyFill="1" applyAlignment="1">
      <alignment horizontal="center" wrapText="1"/>
    </xf>
    <xf numFmtId="0" fontId="42" fillId="0" borderId="16" xfId="2" applyFont="1" applyFill="1" applyBorder="1" applyAlignment="1">
      <alignment vertical="top"/>
    </xf>
    <xf numFmtId="0" fontId="16" fillId="0" borderId="26" xfId="0" applyFont="1" applyBorder="1" applyAlignment="1">
      <alignment horizontal="center" vertical="center" wrapText="1"/>
    </xf>
    <xf numFmtId="0" fontId="45" fillId="2" borderId="0" xfId="0" applyFont="1" applyFill="1" applyAlignment="1">
      <alignment horizontal="center" wrapText="1"/>
    </xf>
    <xf numFmtId="0" fontId="20" fillId="0" borderId="27" xfId="0" applyFont="1" applyBorder="1" applyAlignment="1">
      <alignment horizontal="left" vertical="center" wrapText="1"/>
    </xf>
    <xf numFmtId="0" fontId="8" fillId="0" borderId="13" xfId="0" applyFont="1" applyBorder="1" applyAlignment="1">
      <alignment horizontal="center" vertical="center" wrapText="1"/>
    </xf>
    <xf numFmtId="165" fontId="7" fillId="2" borderId="0" xfId="0" applyNumberFormat="1" applyFont="1" applyFill="1" applyAlignment="1">
      <alignment horizontal="center" vertical="center" wrapText="1"/>
    </xf>
    <xf numFmtId="165" fontId="2" fillId="2" borderId="0" xfId="0" applyNumberFormat="1" applyFont="1" applyFill="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3" xfId="0" applyFont="1" applyBorder="1" applyAlignment="1">
      <alignment horizontal="center" vertical="center" wrapText="1"/>
    </xf>
    <xf numFmtId="3" fontId="20" fillId="2" borderId="0" xfId="0" applyNumberFormat="1" applyFont="1" applyFill="1" applyAlignment="1">
      <alignment horizontal="center" vertical="center" wrapText="1"/>
    </xf>
    <xf numFmtId="0" fontId="8" fillId="5" borderId="0" xfId="0" applyFont="1" applyFill="1" applyAlignment="1">
      <alignment horizontal="center" vertical="center"/>
    </xf>
    <xf numFmtId="0" fontId="8" fillId="5" borderId="10" xfId="0" applyFont="1" applyFill="1" applyBorder="1" applyAlignment="1">
      <alignment horizontal="center" vertical="center"/>
    </xf>
    <xf numFmtId="0" fontId="8" fillId="5" borderId="12" xfId="0" applyFont="1" applyFill="1" applyBorder="1" applyAlignment="1">
      <alignment horizontal="center" vertical="center"/>
    </xf>
  </cellXfs>
  <cellStyles count="3">
    <cellStyle name="Dziesiętny" xfId="1" builtinId="3"/>
    <cellStyle name="Hiperłącze" xfId="2" builtinId="8"/>
    <cellStyle name="Normalny" xfId="0" builtinId="0"/>
  </cellStyles>
  <dxfs count="0"/>
  <tableStyles count="0" defaultTableStyle="TableStyleMedium2" defaultPivotStyle="PivotStyleLight16"/>
  <colors>
    <mruColors>
      <color rgb="FF061C49"/>
      <color rgb="FFF9C733"/>
      <color rgb="FF8A2459"/>
      <color rgb="FFFFFEE8"/>
      <color rgb="FFFFFFFF"/>
      <color rgb="FFFFFFCC"/>
      <color rgb="FFF8FAFE"/>
      <color rgb="FF071D49"/>
      <color rgb="FFEBF7FF"/>
      <color rgb="FFD9F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140727</xdr:colOff>
      <xdr:row>0</xdr:row>
      <xdr:rowOff>6179</xdr:rowOff>
    </xdr:from>
    <xdr:to>
      <xdr:col>2</xdr:col>
      <xdr:colOff>1601935</xdr:colOff>
      <xdr:row>2</xdr:row>
      <xdr:rowOff>155112</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828118" y="6179"/>
          <a:ext cx="3878864" cy="11980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901700</xdr:colOff>
      <xdr:row>12</xdr:row>
      <xdr:rowOff>0</xdr:rowOff>
    </xdr:from>
    <xdr:to>
      <xdr:col>1</xdr:col>
      <xdr:colOff>3746500</xdr:colOff>
      <xdr:row>12</xdr:row>
      <xdr:rowOff>0</xdr:rowOff>
    </xdr:to>
    <xdr:cxnSp macro="">
      <xdr:nvCxnSpPr>
        <xdr:cNvPr id="2" name="Łącznik prostoliniowy 4">
          <a:extLst>
            <a:ext uri="{FF2B5EF4-FFF2-40B4-BE49-F238E27FC236}">
              <a16:creationId xmlns:a16="http://schemas.microsoft.com/office/drawing/2014/main" id="{4CBD2C90-B51F-094F-AB55-899558F6BAE0}"/>
            </a:ext>
          </a:extLst>
        </xdr:cNvPr>
        <xdr:cNvCxnSpPr/>
      </xdr:nvCxnSpPr>
      <xdr:spPr>
        <a:xfrm>
          <a:off x="1320800" y="3035300"/>
          <a:ext cx="2844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901700</xdr:colOff>
      <xdr:row>16</xdr:row>
      <xdr:rowOff>0</xdr:rowOff>
    </xdr:from>
    <xdr:to>
      <xdr:col>1</xdr:col>
      <xdr:colOff>3746500</xdr:colOff>
      <xdr:row>16</xdr:row>
      <xdr:rowOff>0</xdr:rowOff>
    </xdr:to>
    <xdr:cxnSp macro="">
      <xdr:nvCxnSpPr>
        <xdr:cNvPr id="3" name="Łącznik prostoliniowy 4">
          <a:extLst>
            <a:ext uri="{FF2B5EF4-FFF2-40B4-BE49-F238E27FC236}">
              <a16:creationId xmlns:a16="http://schemas.microsoft.com/office/drawing/2014/main" id="{0EAE9932-9BDC-C940-A008-E07CB52340D3}"/>
            </a:ext>
          </a:extLst>
        </xdr:cNvPr>
        <xdr:cNvCxnSpPr/>
      </xdr:nvCxnSpPr>
      <xdr:spPr>
        <a:xfrm>
          <a:off x="1320800" y="4051300"/>
          <a:ext cx="2844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901700</xdr:colOff>
      <xdr:row>20</xdr:row>
      <xdr:rowOff>0</xdr:rowOff>
    </xdr:from>
    <xdr:to>
      <xdr:col>1</xdr:col>
      <xdr:colOff>3746500</xdr:colOff>
      <xdr:row>20</xdr:row>
      <xdr:rowOff>0</xdr:rowOff>
    </xdr:to>
    <xdr:cxnSp macro="">
      <xdr:nvCxnSpPr>
        <xdr:cNvPr id="4" name="Łącznik prostoliniowy 4">
          <a:extLst>
            <a:ext uri="{FF2B5EF4-FFF2-40B4-BE49-F238E27FC236}">
              <a16:creationId xmlns:a16="http://schemas.microsoft.com/office/drawing/2014/main" id="{BDCDD253-2835-6F48-9B27-25BF3B1B04FB}"/>
            </a:ext>
          </a:extLst>
        </xdr:cNvPr>
        <xdr:cNvCxnSpPr/>
      </xdr:nvCxnSpPr>
      <xdr:spPr>
        <a:xfrm>
          <a:off x="1320800" y="5207000"/>
          <a:ext cx="2844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customProperty" Target="../customProperty18.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customProperty" Target="../customProperty20.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3.bin"/><Relationship Id="rId2" Type="http://schemas.openxmlformats.org/officeDocument/2006/relationships/customProperty" Target="../customProperty2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5.bin"/><Relationship Id="rId2" Type="http://schemas.openxmlformats.org/officeDocument/2006/relationships/customProperty" Target="../customProperty24.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7.bin"/><Relationship Id="rId2" Type="http://schemas.openxmlformats.org/officeDocument/2006/relationships/customProperty" Target="../customProperty26.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customProperty" Target="../customProperty8.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customProperty" Target="../customProperty12.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customProperty" Target="../customProperty14.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customProperty" Target="../customProperty16.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N259"/>
  <sheetViews>
    <sheetView topLeftCell="A206" zoomScale="85" zoomScaleNormal="85" workbookViewId="0">
      <selection activeCell="H12" sqref="H12"/>
    </sheetView>
  </sheetViews>
  <sheetFormatPr defaultColWidth="8.85546875" defaultRowHeight="12.75"/>
  <cols>
    <col min="2" max="2" width="124.85546875" customWidth="1"/>
    <col min="4" max="92" width="3.28515625" bestFit="1" customWidth="1"/>
  </cols>
  <sheetData>
    <row r="1" spans="1:92" ht="69" customHeight="1">
      <c r="D1" s="111">
        <f>'Balance sheet (Q)'!D1</f>
        <v>41274</v>
      </c>
      <c r="E1" s="111">
        <f>'Balance sheet (Q)'!E1</f>
        <v>41364</v>
      </c>
      <c r="F1" s="111">
        <f>'Balance sheet (Q)'!F1</f>
        <v>41455</v>
      </c>
      <c r="G1" s="111">
        <f>'Balance sheet (Q)'!G1</f>
        <v>41547</v>
      </c>
      <c r="H1" s="111">
        <f>'Balance sheet (Q)'!H1</f>
        <v>41639</v>
      </c>
      <c r="I1" s="111">
        <f>'Balance sheet (Q)'!I1</f>
        <v>41729</v>
      </c>
      <c r="J1" s="111">
        <f>'Balance sheet (Q)'!J1</f>
        <v>41820</v>
      </c>
      <c r="K1" s="111">
        <f>'Balance sheet (Q)'!K1</f>
        <v>41912</v>
      </c>
      <c r="L1" s="111">
        <f>'Balance sheet (Q)'!L1</f>
        <v>42004</v>
      </c>
      <c r="M1" s="111">
        <f>'Balance sheet (Q)'!M1</f>
        <v>42094</v>
      </c>
      <c r="N1" s="111">
        <f>'Balance sheet (Q)'!N1</f>
        <v>42185</v>
      </c>
      <c r="O1" s="111">
        <f>'Balance sheet (Q)'!O1</f>
        <v>42277</v>
      </c>
      <c r="P1" s="111">
        <f>'Balance sheet (Q)'!P1</f>
        <v>42369</v>
      </c>
      <c r="Q1" s="111">
        <f>'Balance sheet (Q)'!Q1</f>
        <v>42460</v>
      </c>
      <c r="R1" s="111">
        <f>'Balance sheet (Q)'!R1</f>
        <v>42551</v>
      </c>
      <c r="S1" s="111">
        <f>'Balance sheet (Q)'!S1</f>
        <v>42643</v>
      </c>
      <c r="T1" s="111">
        <f>'Balance sheet (Q)'!T1</f>
        <v>42735</v>
      </c>
      <c r="U1" s="111">
        <f>'Balance sheet (Q)'!U1</f>
        <v>42825</v>
      </c>
      <c r="V1" s="111">
        <f>'Balance sheet (Q)'!V1</f>
        <v>42916</v>
      </c>
      <c r="W1" s="111">
        <f>'Balance sheet (Q)'!W1</f>
        <v>43008</v>
      </c>
      <c r="X1" s="111">
        <f>'Balance sheet (Q)'!X1</f>
        <v>43100</v>
      </c>
      <c r="Y1" s="111">
        <f>'Balance sheet (Q)'!Y1</f>
        <v>43190</v>
      </c>
      <c r="Z1" s="111">
        <f>'Balance sheet (Q)'!Z1</f>
        <v>43281</v>
      </c>
      <c r="AA1" s="111">
        <f>'Balance sheet (Q)'!AA1</f>
        <v>43373</v>
      </c>
      <c r="AB1" s="111">
        <f>'Balance sheet (Q)'!AB1</f>
        <v>43465</v>
      </c>
      <c r="AC1" s="111">
        <f>'Balance sheet (Q)'!AC1</f>
        <v>43555</v>
      </c>
      <c r="AD1" s="111">
        <f>'Balance sheet (Q)'!AD1</f>
        <v>43646</v>
      </c>
      <c r="AE1" s="111">
        <f>'Balance sheet (Q)'!AE1</f>
        <v>43738</v>
      </c>
      <c r="AF1" s="111">
        <f>'Balance sheet (Q)'!AF1</f>
        <v>43830</v>
      </c>
      <c r="AG1" s="111">
        <f>'Balance sheet (Q)'!AG1</f>
        <v>43921</v>
      </c>
      <c r="AH1" s="111">
        <f>'Balance sheet (Q)'!AH1</f>
        <v>44012</v>
      </c>
      <c r="AI1" s="111">
        <f>'Balance sheet (Q)'!AI1</f>
        <v>44104</v>
      </c>
      <c r="AJ1" s="111">
        <f>'Balance sheet (Q)'!AJ1</f>
        <v>44196</v>
      </c>
      <c r="AK1" s="111">
        <f>'Balance sheet (Q)'!AK1</f>
        <v>44286</v>
      </c>
      <c r="AL1" s="111">
        <f>'Balance sheet (Q)'!AL1</f>
        <v>44377</v>
      </c>
      <c r="AM1" s="111">
        <f>'Balance sheet (Q)'!AM1</f>
        <v>44469</v>
      </c>
      <c r="AN1" s="111">
        <f>'Balance sheet (Q)'!AN1</f>
        <v>44561</v>
      </c>
      <c r="AO1" s="111">
        <f>'Balance sheet (Q)'!AO1</f>
        <v>44651</v>
      </c>
      <c r="AP1" s="111">
        <f>'Balance sheet (Q)'!AP1</f>
        <v>44742</v>
      </c>
      <c r="AQ1" s="111">
        <f>'Balance sheet (Q)'!AQ1</f>
        <v>44834</v>
      </c>
      <c r="AR1" s="111">
        <f>'Balance sheet (Q)'!AR1</f>
        <v>44926</v>
      </c>
      <c r="AS1" s="111">
        <f>'Balance sheet (Q)'!AS1</f>
        <v>45016</v>
      </c>
      <c r="AT1" s="111">
        <f>'Balance sheet (Q)'!AT1</f>
        <v>45107</v>
      </c>
      <c r="AU1" s="111">
        <f>'Balance sheet (Q)'!AU1</f>
        <v>45199</v>
      </c>
      <c r="AV1" s="111">
        <f>'Balance sheet (Q)'!AV1</f>
        <v>45291</v>
      </c>
      <c r="AW1" s="111">
        <f>'Balance sheet (Q)'!AW1</f>
        <v>45382</v>
      </c>
      <c r="AX1" s="111">
        <f>'Balance sheet (Q)'!AX1</f>
        <v>45473</v>
      </c>
      <c r="AY1" s="111">
        <f>'Balance sheet (Q)'!AY1</f>
        <v>45565</v>
      </c>
      <c r="AZ1" s="111">
        <f>'Balance sheet (Q)'!AZ1</f>
        <v>0</v>
      </c>
      <c r="BA1" s="111">
        <f>'Balance sheet (Q)'!BA1</f>
        <v>0</v>
      </c>
      <c r="BB1" s="111">
        <f>'Balance sheet (Q)'!BB1</f>
        <v>0</v>
      </c>
      <c r="BC1" s="111">
        <f>'Balance sheet (Q)'!BC1</f>
        <v>0</v>
      </c>
      <c r="BD1" s="111">
        <f>'Balance sheet (Q)'!BD1</f>
        <v>0</v>
      </c>
      <c r="BE1" s="111">
        <f>'Balance sheet (Q)'!BE1</f>
        <v>0</v>
      </c>
      <c r="BF1" s="111">
        <f>'Balance sheet (Q)'!BF1</f>
        <v>0</v>
      </c>
      <c r="BG1" s="111">
        <f>'Balance sheet (Q)'!BG1</f>
        <v>0</v>
      </c>
      <c r="BH1" s="111">
        <f>'Balance sheet (Q)'!BH1</f>
        <v>0</v>
      </c>
      <c r="BI1" s="111">
        <f>'Balance sheet (Q)'!BI1</f>
        <v>0</v>
      </c>
      <c r="BJ1" s="111">
        <f>'Balance sheet (Q)'!BJ1</f>
        <v>0</v>
      </c>
      <c r="BK1" s="111">
        <f>'Balance sheet (Q)'!BK1</f>
        <v>0</v>
      </c>
      <c r="BL1" s="111">
        <f>'Balance sheet (Q)'!BL1</f>
        <v>0</v>
      </c>
      <c r="BM1" s="111">
        <f>'Balance sheet (Q)'!BM1</f>
        <v>0</v>
      </c>
      <c r="BN1" s="111">
        <f>'Balance sheet (Q)'!BN1</f>
        <v>0</v>
      </c>
      <c r="BO1" s="111">
        <f>'Balance sheet (Q)'!BO1</f>
        <v>0</v>
      </c>
      <c r="BP1" s="111">
        <f>'Balance sheet (Q)'!BP1</f>
        <v>0</v>
      </c>
      <c r="BQ1" s="111">
        <f>'Balance sheet (Q)'!BQ1</f>
        <v>0</v>
      </c>
      <c r="BR1" s="111">
        <f>'Balance sheet (Q)'!BR1</f>
        <v>0</v>
      </c>
      <c r="BS1" s="111">
        <f>'Balance sheet (Q)'!BS1</f>
        <v>0</v>
      </c>
      <c r="BT1" s="111">
        <f>'Balance sheet (Q)'!BT1</f>
        <v>0</v>
      </c>
      <c r="BU1" s="111">
        <f>'Balance sheet (Q)'!BU1</f>
        <v>0</v>
      </c>
      <c r="BV1" s="111">
        <f>'Balance sheet (Q)'!BV1</f>
        <v>0</v>
      </c>
      <c r="BW1" s="111">
        <f>'Balance sheet (Q)'!BW1</f>
        <v>0</v>
      </c>
      <c r="BX1" s="111">
        <f>'Balance sheet (Q)'!BX1</f>
        <v>0</v>
      </c>
      <c r="BY1" s="111">
        <f>'Balance sheet (Q)'!BY1</f>
        <v>0</v>
      </c>
      <c r="BZ1" s="111">
        <f>'Balance sheet (Q)'!BZ1</f>
        <v>0</v>
      </c>
      <c r="CA1" s="111">
        <f>'Balance sheet (Q)'!CA1</f>
        <v>0</v>
      </c>
      <c r="CB1" s="111">
        <f>'Balance sheet (Q)'!CB1</f>
        <v>0</v>
      </c>
      <c r="CC1" s="111">
        <f>'Balance sheet (Q)'!CC1</f>
        <v>0</v>
      </c>
      <c r="CD1" s="111">
        <f>'Balance sheet (Q)'!CD1</f>
        <v>0</v>
      </c>
      <c r="CE1" s="111">
        <f>'Balance sheet (Q)'!CE1</f>
        <v>0</v>
      </c>
      <c r="CF1" s="111">
        <f>'Balance sheet (Q)'!CF1</f>
        <v>0</v>
      </c>
      <c r="CG1" s="111">
        <f>'Balance sheet (Q)'!CG1</f>
        <v>0</v>
      </c>
      <c r="CH1" s="111">
        <f>'Balance sheet (Q)'!CH1</f>
        <v>0</v>
      </c>
      <c r="CI1" s="111">
        <f>'Balance sheet (Q)'!CI1</f>
        <v>0</v>
      </c>
      <c r="CJ1" s="111">
        <f>'Balance sheet (Q)'!CJ1</f>
        <v>0</v>
      </c>
      <c r="CK1" s="111">
        <f>'Balance sheet (Q)'!CK1</f>
        <v>0</v>
      </c>
      <c r="CL1" s="111">
        <f>'Balance sheet (Q)'!CL1</f>
        <v>0</v>
      </c>
      <c r="CM1" s="111">
        <f>'Balance sheet (Q)'!CM1</f>
        <v>0</v>
      </c>
      <c r="CN1" s="111">
        <f>'Balance sheet (Q)'!CN1</f>
        <v>0</v>
      </c>
    </row>
    <row r="3" spans="1:92">
      <c r="A3" s="115"/>
      <c r="B3" s="116"/>
      <c r="C3" s="116" t="s">
        <v>0</v>
      </c>
      <c r="D3" s="117"/>
    </row>
    <row r="4" spans="1:92">
      <c r="A4" s="118" t="s">
        <v>1</v>
      </c>
      <c r="B4" s="119" t="s">
        <v>2</v>
      </c>
      <c r="C4" s="120">
        <f>SUM(D4:CN4)</f>
        <v>-0.30000000004656613</v>
      </c>
      <c r="D4" s="121"/>
      <c r="E4" s="109">
        <f>'Balance sheet (Q)'!E26-'Balance sheet (Q)'!E59</f>
        <v>0</v>
      </c>
      <c r="F4" s="109">
        <f>'Balance sheet (Q)'!F26-'Balance sheet (Q)'!F59</f>
        <v>0</v>
      </c>
      <c r="G4" s="109">
        <f>'Balance sheet (Q)'!G26-'Balance sheet (Q)'!G59</f>
        <v>0</v>
      </c>
      <c r="H4" s="109">
        <f>'Balance sheet (Q)'!H26-'Balance sheet (Q)'!H59</f>
        <v>0</v>
      </c>
      <c r="I4" s="109">
        <f>'Balance sheet (Q)'!I26-'Balance sheet (Q)'!I59</f>
        <v>0</v>
      </c>
      <c r="J4" s="109">
        <f>'Balance sheet (Q)'!J26-'Balance sheet (Q)'!J59</f>
        <v>0</v>
      </c>
      <c r="K4" s="109">
        <f>'Balance sheet (Q)'!K26-'Balance sheet (Q)'!K59</f>
        <v>0</v>
      </c>
      <c r="L4" s="109">
        <f>'Balance sheet (Q)'!L26-'Balance sheet (Q)'!L59</f>
        <v>0</v>
      </c>
      <c r="M4" s="109">
        <f>'Balance sheet (Q)'!M26-'Balance sheet (Q)'!M59</f>
        <v>0</v>
      </c>
      <c r="N4" s="109">
        <f>'Balance sheet (Q)'!N26-'Balance sheet (Q)'!N59</f>
        <v>0</v>
      </c>
      <c r="O4" s="109">
        <f>'Balance sheet (Q)'!O26-'Balance sheet (Q)'!O59</f>
        <v>0</v>
      </c>
      <c r="P4" s="109">
        <f>'Balance sheet (Q)'!P26-'Balance sheet (Q)'!P59</f>
        <v>0</v>
      </c>
      <c r="Q4" s="109">
        <f>'Balance sheet (Q)'!Q26-'Balance sheet (Q)'!Q59</f>
        <v>0</v>
      </c>
      <c r="R4" s="109">
        <f>'Balance sheet (Q)'!R26-'Balance sheet (Q)'!R59</f>
        <v>0</v>
      </c>
      <c r="S4" s="109">
        <f>'Balance sheet (Q)'!S26-'Balance sheet (Q)'!S59</f>
        <v>0</v>
      </c>
      <c r="T4" s="109">
        <f>'Balance sheet (Q)'!T26-'Balance sheet (Q)'!T59</f>
        <v>0</v>
      </c>
      <c r="U4" s="109">
        <f>'Balance sheet (Q)'!U26-'Balance sheet (Q)'!U59</f>
        <v>0</v>
      </c>
      <c r="V4" s="109">
        <f>'Balance sheet (Q)'!V26-'Balance sheet (Q)'!V59</f>
        <v>0</v>
      </c>
      <c r="W4" s="109">
        <f>'Balance sheet (Q)'!W26-'Balance sheet (Q)'!W59</f>
        <v>0</v>
      </c>
      <c r="X4" s="109">
        <f>'Balance sheet (Q)'!X26-'Balance sheet (Q)'!X59</f>
        <v>0</v>
      </c>
      <c r="Y4" s="109">
        <f>'Balance sheet (Q)'!Y26-'Balance sheet (Q)'!Y59</f>
        <v>0</v>
      </c>
      <c r="Z4" s="109">
        <f>'Balance sheet (Q)'!Z26-'Balance sheet (Q)'!Z59</f>
        <v>0</v>
      </c>
      <c r="AA4" s="109">
        <f>'Balance sheet (Q)'!AA26-'Balance sheet (Q)'!AA59</f>
        <v>0</v>
      </c>
      <c r="AB4" s="109">
        <f>'Balance sheet (Q)'!AB26-'Balance sheet (Q)'!AB59</f>
        <v>0</v>
      </c>
      <c r="AC4" s="109">
        <f>'Balance sheet (Q)'!AC26-'Balance sheet (Q)'!AC59</f>
        <v>0</v>
      </c>
      <c r="AD4" s="109">
        <f>'Balance sheet (Q)'!AD26-'Balance sheet (Q)'!AD59</f>
        <v>0</v>
      </c>
      <c r="AE4" s="109">
        <f>'Balance sheet (Q)'!AE26-'Balance sheet (Q)'!AE59</f>
        <v>0</v>
      </c>
      <c r="AF4" s="109">
        <f>'Balance sheet (Q)'!AF26-'Balance sheet (Q)'!AF59</f>
        <v>0</v>
      </c>
      <c r="AG4" s="109">
        <f>'Balance sheet (Q)'!AG26-'Balance sheet (Q)'!AG59</f>
        <v>0</v>
      </c>
      <c r="AH4" s="109">
        <f>'Balance sheet (Q)'!AH26-'Balance sheet (Q)'!AH59</f>
        <v>0</v>
      </c>
      <c r="AI4" s="109">
        <f>'Balance sheet (Q)'!AI26-'Balance sheet (Q)'!AI59</f>
        <v>0</v>
      </c>
      <c r="AJ4" s="109">
        <f>'Balance sheet (Q)'!AJ26-'Balance sheet (Q)'!AJ59</f>
        <v>0</v>
      </c>
      <c r="AK4" s="109">
        <f>'Balance sheet (Q)'!AK26-'Balance sheet (Q)'!AK59</f>
        <v>0</v>
      </c>
      <c r="AL4" s="109">
        <f>'Balance sheet (Q)'!AL26-'Balance sheet (Q)'!AL59</f>
        <v>0</v>
      </c>
      <c r="AM4" s="109">
        <f>'Balance sheet (Q)'!AM26-'Balance sheet (Q)'!AM59</f>
        <v>0</v>
      </c>
      <c r="AN4" s="109">
        <f>'Balance sheet (Q)'!AN26-'Balance sheet (Q)'!AN59</f>
        <v>0</v>
      </c>
      <c r="AO4" s="109">
        <f>'Balance sheet (Q)'!AO26-'Balance sheet (Q)'!AO59</f>
        <v>0</v>
      </c>
      <c r="AP4" s="109">
        <f>'Balance sheet (Q)'!AP26-'Balance sheet (Q)'!AP59</f>
        <v>-0.30000000004656613</v>
      </c>
      <c r="AQ4" s="109">
        <f>'Balance sheet (Q)'!AQ26-'Balance sheet (Q)'!AQ59</f>
        <v>0</v>
      </c>
      <c r="AR4" s="109">
        <f>'Balance sheet (Q)'!AR26-'Balance sheet (Q)'!AR59</f>
        <v>0</v>
      </c>
      <c r="AS4" s="109">
        <f>'Balance sheet (Q)'!AS26-'Balance sheet (Q)'!AS59</f>
        <v>0</v>
      </c>
      <c r="AT4" s="109">
        <f>'Balance sheet (Q)'!AT26-'Balance sheet (Q)'!AT59</f>
        <v>0</v>
      </c>
      <c r="AU4" s="109">
        <f>'Balance sheet (Q)'!AU26-'Balance sheet (Q)'!AU59</f>
        <v>0</v>
      </c>
      <c r="AV4" s="109">
        <f>'Balance sheet (Q)'!AV26-'Balance sheet (Q)'!AV59</f>
        <v>0</v>
      </c>
      <c r="AW4" s="109">
        <f>'Balance sheet (Q)'!AW26-'Balance sheet (Q)'!AW59</f>
        <v>0</v>
      </c>
      <c r="AX4" s="109">
        <f>'Balance sheet (Q)'!AX26-'Balance sheet (Q)'!AX59</f>
        <v>0</v>
      </c>
      <c r="AY4" s="109">
        <f>'Balance sheet (Q)'!AY26-'Balance sheet (Q)'!AY59</f>
        <v>0</v>
      </c>
      <c r="AZ4" s="109">
        <f>'Balance sheet (Q)'!AZ26-'Balance sheet (Q)'!AZ59</f>
        <v>0</v>
      </c>
      <c r="BA4" s="109">
        <f>'Balance sheet (Q)'!BA26-'Balance sheet (Q)'!BA59</f>
        <v>0</v>
      </c>
      <c r="BB4" s="109">
        <f>'Balance sheet (Q)'!BB26-'Balance sheet (Q)'!BB59</f>
        <v>0</v>
      </c>
      <c r="BC4" s="109">
        <f>'Balance sheet (Q)'!BC26-'Balance sheet (Q)'!BC59</f>
        <v>0</v>
      </c>
      <c r="BD4" s="109">
        <f>'Balance sheet (Q)'!BD26-'Balance sheet (Q)'!BD59</f>
        <v>0</v>
      </c>
      <c r="BE4" s="109">
        <f>'Balance sheet (Q)'!BE26-'Balance sheet (Q)'!BE59</f>
        <v>0</v>
      </c>
      <c r="BF4" s="109">
        <f>'Balance sheet (Q)'!BF26-'Balance sheet (Q)'!BF59</f>
        <v>0</v>
      </c>
      <c r="BG4" s="109">
        <f>'Balance sheet (Q)'!BG26-'Balance sheet (Q)'!BG59</f>
        <v>0</v>
      </c>
      <c r="BH4" s="109">
        <f>'Balance sheet (Q)'!BH26-'Balance sheet (Q)'!BH59</f>
        <v>0</v>
      </c>
      <c r="BI4" s="109">
        <f>'Balance sheet (Q)'!BI26-'Balance sheet (Q)'!BI59</f>
        <v>0</v>
      </c>
      <c r="BJ4" s="109">
        <f>'Balance sheet (Q)'!BJ26-'Balance sheet (Q)'!BJ59</f>
        <v>0</v>
      </c>
      <c r="BK4" s="109">
        <f>'Balance sheet (Q)'!BK26-'Balance sheet (Q)'!BK59</f>
        <v>0</v>
      </c>
      <c r="BL4" s="109">
        <f>'Balance sheet (Q)'!BL26-'Balance sheet (Q)'!BL59</f>
        <v>0</v>
      </c>
      <c r="BM4" s="109">
        <f>'Balance sheet (Q)'!BM26-'Balance sheet (Q)'!BM59</f>
        <v>0</v>
      </c>
      <c r="BN4" s="109">
        <f>'Balance sheet (Q)'!BN26-'Balance sheet (Q)'!BN59</f>
        <v>0</v>
      </c>
      <c r="BO4" s="109">
        <f>'Balance sheet (Q)'!BO26-'Balance sheet (Q)'!BO59</f>
        <v>0</v>
      </c>
      <c r="BP4" s="109">
        <f>'Balance sheet (Q)'!BP26-'Balance sheet (Q)'!BP59</f>
        <v>0</v>
      </c>
      <c r="BQ4" s="109">
        <f>'Balance sheet (Q)'!BQ26-'Balance sheet (Q)'!BQ59</f>
        <v>0</v>
      </c>
      <c r="BR4" s="109">
        <f>'Balance sheet (Q)'!BR26-'Balance sheet (Q)'!BR59</f>
        <v>0</v>
      </c>
      <c r="BS4" s="109">
        <f>'Balance sheet (Q)'!BS26-'Balance sheet (Q)'!BS59</f>
        <v>0</v>
      </c>
      <c r="BT4" s="109">
        <f>'Balance sheet (Q)'!BT26-'Balance sheet (Q)'!BT59</f>
        <v>0</v>
      </c>
      <c r="BU4" s="109">
        <f>'Balance sheet (Q)'!BU26-'Balance sheet (Q)'!BU59</f>
        <v>0</v>
      </c>
      <c r="BV4" s="109">
        <f>'Balance sheet (Q)'!BV26-'Balance sheet (Q)'!BV59</f>
        <v>0</v>
      </c>
      <c r="BW4" s="109">
        <f>'Balance sheet (Q)'!BW26-'Balance sheet (Q)'!BW59</f>
        <v>0</v>
      </c>
      <c r="BX4" s="109">
        <f>'Balance sheet (Q)'!BX26-'Balance sheet (Q)'!BX59</f>
        <v>0</v>
      </c>
      <c r="BY4" s="109">
        <f>'Balance sheet (Q)'!BY26-'Balance sheet (Q)'!BY59</f>
        <v>0</v>
      </c>
      <c r="BZ4" s="109">
        <f>'Balance sheet (Q)'!BZ26-'Balance sheet (Q)'!BZ59</f>
        <v>0</v>
      </c>
      <c r="CA4" s="109">
        <f>'Balance sheet (Q)'!CA26-'Balance sheet (Q)'!CA59</f>
        <v>0</v>
      </c>
      <c r="CB4" s="109">
        <f>'Balance sheet (Q)'!CB26-'Balance sheet (Q)'!CB59</f>
        <v>0</v>
      </c>
      <c r="CC4" s="109">
        <f>'Balance sheet (Q)'!CC26-'Balance sheet (Q)'!CC59</f>
        <v>0</v>
      </c>
      <c r="CD4" s="109">
        <f>'Balance sheet (Q)'!CD26-'Balance sheet (Q)'!CD59</f>
        <v>0</v>
      </c>
      <c r="CE4" s="109">
        <f>'Balance sheet (Q)'!CE26-'Balance sheet (Q)'!CE59</f>
        <v>0</v>
      </c>
      <c r="CF4" s="109">
        <f>'Balance sheet (Q)'!CF26-'Balance sheet (Q)'!CF59</f>
        <v>0</v>
      </c>
      <c r="CG4" s="109">
        <f>'Balance sheet (Q)'!CG26-'Balance sheet (Q)'!CG59</f>
        <v>0</v>
      </c>
      <c r="CH4" s="109">
        <f>'Balance sheet (Q)'!CH26-'Balance sheet (Q)'!CH59</f>
        <v>0</v>
      </c>
      <c r="CI4" s="109">
        <f>'Balance sheet (Q)'!CI26-'Balance sheet (Q)'!CI59</f>
        <v>0</v>
      </c>
      <c r="CJ4" s="109">
        <f>'Balance sheet (Q)'!CJ26-'Balance sheet (Q)'!CJ59</f>
        <v>0</v>
      </c>
      <c r="CK4" s="109">
        <f>'Balance sheet (Q)'!CK26-'Balance sheet (Q)'!CK59</f>
        <v>0</v>
      </c>
      <c r="CL4" s="109">
        <f>'Balance sheet (Q)'!CL26-'Balance sheet (Q)'!CL59</f>
        <v>0</v>
      </c>
      <c r="CM4" s="109">
        <f>'Balance sheet (Q)'!CM26-'Balance sheet (Q)'!CM59</f>
        <v>0</v>
      </c>
      <c r="CN4" s="109">
        <f>'Balance sheet (Q)'!CN26-'Balance sheet (Q)'!CN59</f>
        <v>0</v>
      </c>
    </row>
    <row r="5" spans="1:92">
      <c r="A5" s="118" t="s">
        <v>3</v>
      </c>
      <c r="B5" s="119" t="s">
        <v>4</v>
      </c>
      <c r="C5" s="120">
        <f>SUM(D5:CN5)</f>
        <v>-9.6501388237811625E-2</v>
      </c>
      <c r="D5" s="122"/>
      <c r="E5" s="109">
        <f>'P&amp;L (Q)'!E10-'P&amp;L (Q)'!E64</f>
        <v>0</v>
      </c>
      <c r="F5" s="109">
        <f>'P&amp;L (Q)'!F10-'P&amp;L (Q)'!F64</f>
        <v>0</v>
      </c>
      <c r="G5" s="109">
        <f>'P&amp;L (Q)'!G10-'P&amp;L (Q)'!G64</f>
        <v>0</v>
      </c>
      <c r="H5" s="109">
        <f>'P&amp;L (Q)'!H10-'P&amp;L (Q)'!H64</f>
        <v>0</v>
      </c>
      <c r="I5" s="109">
        <f>'P&amp;L (Q)'!I10-'P&amp;L (Q)'!I64</f>
        <v>0</v>
      </c>
      <c r="J5" s="109">
        <f>'P&amp;L (Q)'!J10-'P&amp;L (Q)'!J64</f>
        <v>0</v>
      </c>
      <c r="K5" s="109">
        <f>'P&amp;L (Q)'!K10-'P&amp;L (Q)'!K64</f>
        <v>0</v>
      </c>
      <c r="L5" s="109">
        <f>'P&amp;L (Q)'!L10-'P&amp;L (Q)'!L64</f>
        <v>0</v>
      </c>
      <c r="M5" s="109">
        <f>'P&amp;L (Q)'!M10-'P&amp;L (Q)'!M64</f>
        <v>0</v>
      </c>
      <c r="N5" s="109">
        <f>'P&amp;L (Q)'!N10-'P&amp;L (Q)'!N64</f>
        <v>0</v>
      </c>
      <c r="O5" s="109">
        <f>'P&amp;L (Q)'!O10-'P&amp;L (Q)'!O64</f>
        <v>0</v>
      </c>
      <c r="P5" s="109">
        <f>'P&amp;L (Q)'!P10-'P&amp;L (Q)'!P64</f>
        <v>0</v>
      </c>
      <c r="Q5" s="109">
        <f>'P&amp;L (Q)'!Q10-'P&amp;L (Q)'!Q64</f>
        <v>0</v>
      </c>
      <c r="R5" s="109">
        <f>'P&amp;L (Q)'!R10-'P&amp;L (Q)'!R64</f>
        <v>0</v>
      </c>
      <c r="S5" s="109">
        <f>'P&amp;L (Q)'!S10-'P&amp;L (Q)'!S64</f>
        <v>0</v>
      </c>
      <c r="T5" s="109">
        <f>'P&amp;L (Q)'!T10-'P&amp;L (Q)'!T64</f>
        <v>0</v>
      </c>
      <c r="U5" s="109">
        <f>'P&amp;L (Q)'!U10-'P&amp;L (Q)'!U64</f>
        <v>0</v>
      </c>
      <c r="V5" s="109">
        <f>'P&amp;L (Q)'!V10-'P&amp;L (Q)'!V64</f>
        <v>0</v>
      </c>
      <c r="W5" s="109">
        <f>'P&amp;L (Q)'!W10-'P&amp;L (Q)'!W64</f>
        <v>0.3999999999650754</v>
      </c>
      <c r="X5" s="109">
        <f>'P&amp;L (Q)'!X10-'P&amp;L (Q)'!X64</f>
        <v>-0.3999999999650754</v>
      </c>
      <c r="Y5" s="109">
        <f>'P&amp;L (Q)'!Y10-'P&amp;L (Q)'!Y64</f>
        <v>0</v>
      </c>
      <c r="Z5" s="109">
        <f>'P&amp;L (Q)'!Z10-'P&amp;L (Q)'!Z64</f>
        <v>0</v>
      </c>
      <c r="AA5" s="109">
        <f>'P&amp;L (Q)'!AA10-'P&amp;L (Q)'!AA64</f>
        <v>0.22060019892523997</v>
      </c>
      <c r="AB5" s="109">
        <f>'P&amp;L (Q)'!AB10-'P&amp;L (Q)'!AB64</f>
        <v>-0.22060019892523997</v>
      </c>
      <c r="AC5" s="109">
        <f>'P&amp;L (Q)'!AC10-'P&amp;L (Q)'!AC64</f>
        <v>0</v>
      </c>
      <c r="AD5" s="109">
        <f>'P&amp;L (Q)'!AD10-'P&amp;L (Q)'!AD64</f>
        <v>0</v>
      </c>
      <c r="AE5" s="109">
        <f>'P&amp;L (Q)'!AE10-'P&amp;L (Q)'!AE64</f>
        <v>0.56700000009732321</v>
      </c>
      <c r="AF5" s="109">
        <f>'P&amp;L (Q)'!AF10-'P&amp;L (Q)'!AF64</f>
        <v>-0.56700000006821938</v>
      </c>
      <c r="AG5" s="109">
        <f>'P&amp;L (Q)'!AG10-'P&amp;L (Q)'!AG64</f>
        <v>3.792147382046096E-2</v>
      </c>
      <c r="AH5" s="109">
        <f>'P&amp;L (Q)'!AH10-'P&amp;L (Q)'!AH64</f>
        <v>-3.7921473442111164E-2</v>
      </c>
      <c r="AI5" s="109">
        <f>'P&amp;L (Q)'!AI10-'P&amp;L (Q)'!AI64</f>
        <v>0.41298268409445882</v>
      </c>
      <c r="AJ5" s="109">
        <f>'P&amp;L (Q)'!AJ10-'P&amp;L (Q)'!AJ64</f>
        <v>-0.1736389790312387</v>
      </c>
      <c r="AK5" s="109">
        <f>'P&amp;L (Q)'!AK10-'P&amp;L (Q)'!AK64</f>
        <v>-0.3000000000174623</v>
      </c>
      <c r="AL5" s="109">
        <f>'P&amp;L (Q)'!AL10-'P&amp;L (Q)'!AL64</f>
        <v>0</v>
      </c>
      <c r="AM5" s="109">
        <f>'P&amp;L (Q)'!AM10-'P&amp;L (Q)'!AM64</f>
        <v>0.3000000000174623</v>
      </c>
      <c r="AN5" s="109">
        <f>'P&amp;L (Q)'!AN10-'P&amp;L (Q)'!AN64</f>
        <v>-0.33584509327192791</v>
      </c>
      <c r="AO5" s="109">
        <f>'P&amp;L (Q)'!AO10-'P&amp;L (Q)'!AO64</f>
        <v>0</v>
      </c>
      <c r="AP5" s="109">
        <f>'P&amp;L (Q)'!AP10-'P&amp;L (Q)'!AP64</f>
        <v>0</v>
      </c>
      <c r="AQ5" s="109">
        <f>'P&amp;L (Q)'!AQ10-'P&amp;L (Q)'!AQ64</f>
        <v>0.43335827841656283</v>
      </c>
      <c r="AR5" s="109">
        <f>'P&amp;L (Q)'!AR10-'P&amp;L (Q)'!AR64</f>
        <v>-0.43335827885312028</v>
      </c>
      <c r="AS5" s="109">
        <f>'P&amp;L (Q)'!AS10-'P&amp;L (Q)'!AS64</f>
        <v>0</v>
      </c>
      <c r="AT5" s="109">
        <f>'P&amp;L (Q)'!AT10-'P&amp;L (Q)'!AT64</f>
        <v>0</v>
      </c>
      <c r="AU5" s="109">
        <f>'P&amp;L (Q)'!AU10-'P&amp;L (Q)'!AU64</f>
        <v>0</v>
      </c>
      <c r="AV5" s="109">
        <f>'P&amp;L (Q)'!AV10-'P&amp;L (Q)'!AV64</f>
        <v>0</v>
      </c>
      <c r="AW5" s="109">
        <f>'P&amp;L (Q)'!AW10-'P&amp;L (Q)'!AW64</f>
        <v>-9.2199274891754612E-2</v>
      </c>
      <c r="AX5" s="109">
        <f>'P&amp;L (Q)'!AX10-'P&amp;L (Q)'!AX64</f>
        <v>9.2199274891754612E-2</v>
      </c>
      <c r="AY5" s="109">
        <f>'P&amp;L (Q)'!AY10-'P&amp;L (Q)'!AY64</f>
        <v>0</v>
      </c>
      <c r="AZ5" s="109">
        <f>'P&amp;L (Q)'!AZ10-'P&amp;L (Q)'!AZ64</f>
        <v>0</v>
      </c>
      <c r="BA5" s="109">
        <f>'P&amp;L (Q)'!BA10-'P&amp;L (Q)'!BA64</f>
        <v>0</v>
      </c>
      <c r="BB5" s="109">
        <f>'P&amp;L (Q)'!BB10-'P&amp;L (Q)'!BB64</f>
        <v>0</v>
      </c>
      <c r="BC5" s="109">
        <f>'P&amp;L (Q)'!BC10-'P&amp;L (Q)'!BC64</f>
        <v>0</v>
      </c>
      <c r="BD5" s="109">
        <f>'P&amp;L (Q)'!BD10-'P&amp;L (Q)'!BD64</f>
        <v>0</v>
      </c>
      <c r="BE5" s="109">
        <f>'P&amp;L (Q)'!BE10-'P&amp;L (Q)'!BE64</f>
        <v>0</v>
      </c>
      <c r="BF5" s="109">
        <f>'P&amp;L (Q)'!BF10-'P&amp;L (Q)'!BF64</f>
        <v>0</v>
      </c>
      <c r="BG5" s="109">
        <f>'P&amp;L (Q)'!BG10-'P&amp;L (Q)'!BG64</f>
        <v>0</v>
      </c>
      <c r="BH5" s="109">
        <f>'P&amp;L (Q)'!BH10-'P&amp;L (Q)'!BH64</f>
        <v>0</v>
      </c>
      <c r="BI5" s="109">
        <f>'P&amp;L (Q)'!BI10-'P&amp;L (Q)'!BI64</f>
        <v>0</v>
      </c>
      <c r="BJ5" s="109">
        <f>'P&amp;L (Q)'!BJ10-'P&amp;L (Q)'!BJ64</f>
        <v>0</v>
      </c>
      <c r="BK5" s="109">
        <f>'P&amp;L (Q)'!BK10-'P&amp;L (Q)'!BK64</f>
        <v>0</v>
      </c>
      <c r="BL5" s="109">
        <f>'P&amp;L (Q)'!BL10-'P&amp;L (Q)'!BL64</f>
        <v>0</v>
      </c>
      <c r="BM5" s="109">
        <f>'P&amp;L (Q)'!BM10-'P&amp;L (Q)'!BM64</f>
        <v>0</v>
      </c>
      <c r="BN5" s="109">
        <f>'P&amp;L (Q)'!BN10-'P&amp;L (Q)'!BN64</f>
        <v>0</v>
      </c>
      <c r="BO5" s="109">
        <f>'P&amp;L (Q)'!BO10-'P&amp;L (Q)'!BO64</f>
        <v>0</v>
      </c>
      <c r="BP5" s="109">
        <f>'P&amp;L (Q)'!BP10-'P&amp;L (Q)'!BP64</f>
        <v>0</v>
      </c>
      <c r="BQ5" s="109">
        <f>'P&amp;L (Q)'!BQ10-'P&amp;L (Q)'!BQ64</f>
        <v>0</v>
      </c>
      <c r="BR5" s="109">
        <f>'P&amp;L (Q)'!BR10-'P&amp;L (Q)'!BR64</f>
        <v>0</v>
      </c>
      <c r="BS5" s="109">
        <f>'P&amp;L (Q)'!BS10-'P&amp;L (Q)'!BS64</f>
        <v>0</v>
      </c>
      <c r="BT5" s="109">
        <f>'P&amp;L (Q)'!BT10-'P&amp;L (Q)'!BT64</f>
        <v>0</v>
      </c>
      <c r="BU5" s="109">
        <f>'P&amp;L (Q)'!BU10-'P&amp;L (Q)'!BU64</f>
        <v>0</v>
      </c>
      <c r="BV5" s="109">
        <f>'P&amp;L (Q)'!BV10-'P&amp;L (Q)'!BV64</f>
        <v>0</v>
      </c>
      <c r="BW5" s="109">
        <f>'P&amp;L (Q)'!BW10-'P&amp;L (Q)'!BW64</f>
        <v>0</v>
      </c>
      <c r="BX5" s="109">
        <f>'P&amp;L (Q)'!BX10-'P&amp;L (Q)'!BX64</f>
        <v>0</v>
      </c>
      <c r="BY5" s="109">
        <f>'P&amp;L (Q)'!BY10-'P&amp;L (Q)'!BY64</f>
        <v>0</v>
      </c>
      <c r="BZ5" s="109">
        <f>'P&amp;L (Q)'!BZ10-'P&amp;L (Q)'!BZ64</f>
        <v>0</v>
      </c>
      <c r="CA5" s="109">
        <f>'P&amp;L (Q)'!CA10-'P&amp;L (Q)'!CA64</f>
        <v>0</v>
      </c>
      <c r="CB5" s="109">
        <f>'P&amp;L (Q)'!CB10-'P&amp;L (Q)'!CB64</f>
        <v>0</v>
      </c>
      <c r="CC5" s="109">
        <f>'P&amp;L (Q)'!CC10-'P&amp;L (Q)'!CC64</f>
        <v>0</v>
      </c>
      <c r="CD5" s="109">
        <f>'P&amp;L (Q)'!CD10-'P&amp;L (Q)'!CD64</f>
        <v>0</v>
      </c>
      <c r="CE5" s="109">
        <f>'P&amp;L (Q)'!CE10-'P&amp;L (Q)'!CE64</f>
        <v>0</v>
      </c>
      <c r="CF5" s="109">
        <f>'P&amp;L (Q)'!CF10-'P&amp;L (Q)'!CF64</f>
        <v>0</v>
      </c>
      <c r="CG5" s="109">
        <f>'P&amp;L (Q)'!CG10-'P&amp;L (Q)'!CG64</f>
        <v>0</v>
      </c>
      <c r="CH5" s="109">
        <f>'P&amp;L (Q)'!CH10-'P&amp;L (Q)'!CH64</f>
        <v>0</v>
      </c>
      <c r="CI5" s="109">
        <f>'P&amp;L (Q)'!CI10-'P&amp;L (Q)'!CI64</f>
        <v>0</v>
      </c>
      <c r="CJ5" s="109">
        <f>'P&amp;L (Q)'!CJ10-'P&amp;L (Q)'!CJ64</f>
        <v>0</v>
      </c>
      <c r="CK5" s="109">
        <f>'P&amp;L (Q)'!CK10-'P&amp;L (Q)'!CK64</f>
        <v>0</v>
      </c>
      <c r="CL5" s="109">
        <f>'P&amp;L (Q)'!CL10-'P&amp;L (Q)'!CL64</f>
        <v>0</v>
      </c>
      <c r="CM5" s="109">
        <f>'P&amp;L (Q)'!CM10-'P&amp;L (Q)'!CM64</f>
        <v>0</v>
      </c>
      <c r="CN5" s="109">
        <f>'P&amp;L (Q)'!CN10-'P&amp;L (Q)'!CN64</f>
        <v>0</v>
      </c>
    </row>
    <row r="6" spans="1:92">
      <c r="A6" s="118" t="s">
        <v>5</v>
      </c>
      <c r="B6" s="119" t="s">
        <v>6</v>
      </c>
      <c r="C6" s="120">
        <f>'Cash flow (Q)'!C71</f>
        <v>0</v>
      </c>
      <c r="D6" s="122"/>
    </row>
    <row r="7" spans="1:92">
      <c r="A7" s="118" t="s">
        <v>5</v>
      </c>
      <c r="B7" s="119" t="s">
        <v>6</v>
      </c>
      <c r="C7" s="120">
        <f ca="1">'Cash flow (period)'!C71</f>
        <v>0</v>
      </c>
      <c r="D7" s="122"/>
    </row>
    <row r="8" spans="1:92">
      <c r="A8" s="118" t="s">
        <v>3</v>
      </c>
      <c r="B8" s="119" t="s">
        <v>7</v>
      </c>
      <c r="C8" s="120">
        <f>C14</f>
        <v>0</v>
      </c>
      <c r="D8" s="122"/>
    </row>
    <row r="9" spans="1:92">
      <c r="A9" s="118" t="s">
        <v>1</v>
      </c>
      <c r="B9" s="119" t="s">
        <v>7</v>
      </c>
      <c r="C9" s="120">
        <f>C93</f>
        <v>0</v>
      </c>
      <c r="D9" s="122"/>
    </row>
    <row r="10" spans="1:92">
      <c r="A10" s="118" t="s">
        <v>5</v>
      </c>
      <c r="B10" s="119" t="s">
        <v>7</v>
      </c>
      <c r="C10" s="120">
        <f>C174</f>
        <v>0</v>
      </c>
      <c r="D10" s="122"/>
    </row>
    <row r="11" spans="1:92">
      <c r="A11" s="123"/>
      <c r="D11" s="122"/>
      <c r="H11" t="s">
        <v>8</v>
      </c>
    </row>
    <row r="12" spans="1:92">
      <c r="A12" s="124"/>
      <c r="B12" s="125"/>
      <c r="C12" s="125"/>
      <c r="D12" s="126"/>
    </row>
    <row r="13" spans="1:92">
      <c r="B13" t="s">
        <v>9</v>
      </c>
      <c r="C13">
        <f>COUNTIF('P&amp;L (Q)'!E1:CN1,"-")</f>
        <v>41</v>
      </c>
      <c r="G13" t="s">
        <v>8</v>
      </c>
    </row>
    <row r="14" spans="1:92">
      <c r="C14" s="110">
        <f>SUM(C15:C89)</f>
        <v>0</v>
      </c>
      <c r="I14" t="s">
        <v>10</v>
      </c>
    </row>
    <row r="15" spans="1:92">
      <c r="B15" s="112" t="str">
        <f>'P&amp;L (Q)'!B6</f>
        <v>1.Działalność kontynuowana</v>
      </c>
      <c r="C15" s="113"/>
      <c r="H15" t="s">
        <v>10</v>
      </c>
    </row>
    <row r="16" spans="1:92">
      <c r="B16" s="112" t="str">
        <f>'P&amp;L (Q)'!B7</f>
        <v>2.Przychody ze sprzedaży produktów</v>
      </c>
      <c r="C16">
        <f>IF(B16=0,0,COUNTIF('P&amp;L (Q)'!E7:CN7,"")-$C$13)</f>
        <v>0</v>
      </c>
    </row>
    <row r="17" spans="2:9">
      <c r="B17" s="112" t="str">
        <f>'P&amp;L (Q)'!B8</f>
        <v>3.Przychody ze sprzedaży towarów</v>
      </c>
      <c r="C17">
        <f>IF(B17=0,0,COUNTIF('P&amp;L (Q)'!E8:CN8,"")-$C$13)</f>
        <v>0</v>
      </c>
    </row>
    <row r="18" spans="2:9">
      <c r="B18" s="112" t="str">
        <f>'P&amp;L (Q)'!B9</f>
        <v>4.Przychody ze sprzedaży materiałów</v>
      </c>
      <c r="C18">
        <f>IF(B18=0,0,COUNTIF('P&amp;L (Q)'!E9:CN9,"")-$C$13)</f>
        <v>0</v>
      </c>
      <c r="I18" t="s">
        <v>8</v>
      </c>
    </row>
    <row r="19" spans="2:9">
      <c r="B19" s="112" t="str">
        <f>'P&amp;L (Q)'!B10</f>
        <v>5.Przychody ze sprzedaży</v>
      </c>
      <c r="C19">
        <f>IF(B19=0,0,COUNTIF('P&amp;L (Q)'!E10:CN10,"")-$C$13)</f>
        <v>0</v>
      </c>
    </row>
    <row r="20" spans="2:9">
      <c r="B20" s="112" t="str">
        <f>'P&amp;L (Q)'!B11</f>
        <v>6.Koszt własny sprzedaży</v>
      </c>
      <c r="C20">
        <f>IF(B20=0,0,COUNTIF('P&amp;L (Q)'!E11:CN11,"")-$C$13)</f>
        <v>0</v>
      </c>
    </row>
    <row r="21" spans="2:9">
      <c r="B21" s="112" t="str">
        <f>'P&amp;L (Q)'!B12</f>
        <v>7.Zysk brutto ze sprzedaży</v>
      </c>
      <c r="C21">
        <f>IF(B21=0,0,COUNTIF('P&amp;L (Q)'!E12:CN12,"")-$C$13)</f>
        <v>0</v>
      </c>
    </row>
    <row r="22" spans="2:9">
      <c r="B22" s="112" t="str">
        <f>'P&amp;L (Q)'!B13</f>
        <v>8.Pozostałe przychody operacyjne</v>
      </c>
      <c r="C22">
        <f>IF(B22=0,0,COUNTIF('P&amp;L (Q)'!E13:CN13,"")-$C$13)</f>
        <v>0</v>
      </c>
      <c r="I22" t="s">
        <v>8</v>
      </c>
    </row>
    <row r="23" spans="2:9">
      <c r="B23" s="112" t="str">
        <f>'P&amp;L (Q)'!B14</f>
        <v>9.Koszty sprzedaży</v>
      </c>
      <c r="C23">
        <f>IF(B23=0,0,COUNTIF('P&amp;L (Q)'!E14:CN14,"")-$C$13)</f>
        <v>0</v>
      </c>
    </row>
    <row r="24" spans="2:9">
      <c r="B24" s="112" t="str">
        <f>'P&amp;L (Q)'!B15</f>
        <v>10.Koszty ogólnego zarządu</v>
      </c>
      <c r="C24">
        <f>IF(B24=0,0,COUNTIF('P&amp;L (Q)'!E15:CN15,"")-$C$13)</f>
        <v>0</v>
      </c>
    </row>
    <row r="25" spans="2:9">
      <c r="B25" s="112" t="str">
        <f>'P&amp;L (Q)'!B16</f>
        <v>11.Pozostałe koszty operacyjne</v>
      </c>
      <c r="C25">
        <f>IF(B25=0,0,COUNTIF('P&amp;L (Q)'!E16:CN16,"")-$C$13)</f>
        <v>0</v>
      </c>
    </row>
    <row r="26" spans="2:9">
      <c r="B26" s="112" t="str">
        <f>'P&amp;L (Q)'!B17</f>
        <v>12.Zysk na działalności operacyjnej</v>
      </c>
      <c r="C26">
        <f>IF(B26=0,0,COUNTIF('P&amp;L (Q)'!E17:CN17,"")-$C$13)</f>
        <v>0</v>
      </c>
    </row>
    <row r="27" spans="2:9">
      <c r="B27" s="112" t="str">
        <f>'P&amp;L (Q)'!B18</f>
        <v>13.Przychody finansowe</v>
      </c>
      <c r="C27">
        <f>IF(B27=0,0,COUNTIF('P&amp;L (Q)'!E18:CN18,"")-$C$13)</f>
        <v>0</v>
      </c>
    </row>
    <row r="28" spans="2:9">
      <c r="B28" s="112" t="str">
        <f>'P&amp;L (Q)'!B19</f>
        <v xml:space="preserve">14.Koszty finansowe </v>
      </c>
      <c r="C28">
        <f>IF(B28=0,0,COUNTIF('P&amp;L (Q)'!E19:CN19,"")-$C$13)</f>
        <v>0</v>
      </c>
    </row>
    <row r="29" spans="2:9">
      <c r="B29" s="112" t="str">
        <f>'P&amp;L (Q)'!B20</f>
        <v>15.Udział w zysku jednostki stowarzyszonej</v>
      </c>
      <c r="C29">
        <f>IF(B29=0,0,COUNTIF('P&amp;L (Q)'!E20:CN20,"")-$C$13)</f>
        <v>0</v>
      </c>
    </row>
    <row r="30" spans="2:9">
      <c r="B30" s="112" t="str">
        <f>'P&amp;L (Q)'!B21</f>
        <v>16.Zysk brutto</v>
      </c>
      <c r="C30">
        <f>IF(B30=0,0,COUNTIF('P&amp;L (Q)'!E21:CN21,"")-$C$13)</f>
        <v>0</v>
      </c>
    </row>
    <row r="31" spans="2:9">
      <c r="B31" s="112" t="str">
        <f>'P&amp;L (Q)'!B22</f>
        <v>17.Podatek dochodowy</v>
      </c>
      <c r="C31">
        <f>IF(B31=0,0,COUNTIF('P&amp;L (Q)'!E22:CN22,"")-$C$13)</f>
        <v>0</v>
      </c>
    </row>
    <row r="32" spans="2:9">
      <c r="B32" s="112" t="str">
        <f>'P&amp;L (Q)'!B23</f>
        <v>18.Zysk netto z działalności kontynuowanej</v>
      </c>
      <c r="C32">
        <f>IF(B32=0,0,COUNTIF('P&amp;L (Q)'!E23:CN23,"")-$C$13)</f>
        <v>0</v>
      </c>
    </row>
    <row r="33" spans="2:3">
      <c r="B33" s="112" t="str">
        <f>'P&amp;L (Q)'!B24</f>
        <v>19.Działalność zaniechana</v>
      </c>
      <c r="C33" s="113"/>
    </row>
    <row r="34" spans="2:3">
      <c r="B34" s="112" t="str">
        <f>'P&amp;L (Q)'!B25</f>
        <v>20.Zysk za okres z działalności zaniechanej</v>
      </c>
      <c r="C34">
        <f>IF(B34=0,0,COUNTIF('P&amp;L (Q)'!E25:CN25,"")-$C$13)</f>
        <v>0</v>
      </c>
    </row>
    <row r="35" spans="2:3">
      <c r="B35" s="112" t="str">
        <f>'P&amp;L (Q)'!B26</f>
        <v>21.Zysk netto za okres</v>
      </c>
      <c r="C35">
        <f>IF(B35=0,0,COUNTIF('P&amp;L (Q)'!E26:CN26,"")-$C$13)</f>
        <v>0</v>
      </c>
    </row>
    <row r="36" spans="2:3">
      <c r="B36" s="112">
        <f>'P&amp;L (Q)'!B27</f>
        <v>0</v>
      </c>
      <c r="C36">
        <f>IF(B36=0,0,COUNTIF('P&amp;L (Q)'!E27:CN27,"")-$C$13)</f>
        <v>0</v>
      </c>
    </row>
    <row r="37" spans="2:3">
      <c r="B37" s="112" t="str">
        <f>'P&amp;L (Q)'!B28</f>
        <v>23.Inne całkowite dochody</v>
      </c>
      <c r="C37" s="113"/>
    </row>
    <row r="38" spans="2:3">
      <c r="B38" s="112" t="str">
        <f>'P&amp;L (Q)'!B29</f>
        <v>24.Pozycje podlegające przeklasyfikowaniu do zysku/(straty) w kolejnych okresach sprawozdawczych:</v>
      </c>
      <c r="C38" s="113"/>
    </row>
    <row r="39" spans="2:3">
      <c r="B39" s="112" t="str">
        <f>'P&amp;L (Q)'!B30</f>
        <v>25.Różnice kursowe z przeliczenia jednostek zagranicznych i zabezpieczenie inw. netto w jed. zagranicznej</v>
      </c>
      <c r="C39">
        <f>IF(B39=0,0,COUNTIF('P&amp;L (Q)'!E30:CN30,"")-$C$13)</f>
        <v>0</v>
      </c>
    </row>
    <row r="40" spans="2:3">
      <c r="B40" s="112" t="str">
        <f>'P&amp;L (Q)'!B31</f>
        <v>26.Zabezpieczenie przepływów pieniężnych oraz wycena udziałów zgodnie z MSSF9 i zmiana wart. godziwej instr. kapitałowych</v>
      </c>
      <c r="C40">
        <f>IF(B40=0,0,COUNTIF('P&amp;L (Q)'!E31:CN31,"")-$C$13)</f>
        <v>0</v>
      </c>
    </row>
    <row r="41" spans="2:3">
      <c r="B41" s="112" t="str">
        <f>'P&amp;L (Q)'!B32</f>
        <v>27.Pozycje niepodlegające przeklasyfikowaniu do zysku/(straty) w kolejnych okresach sprawozdawczych:</v>
      </c>
      <c r="C41" s="113"/>
    </row>
    <row r="42" spans="2:3">
      <c r="B42" s="112" t="str">
        <f>'P&amp;L (Q)'!B33</f>
        <v>28.Zyski/straty aktuarialne po uwzględnieniu odroczonego podatku dochodowego / Zmiana wartości godziwej instrumentów kapitałowych wycenianych wg wartości godziwej przez inne całkowite dochody</v>
      </c>
      <c r="C42">
        <f>IF(B42=0,0,COUNTIF('P&amp;L (Q)'!E33:CN33,"")-$C$13)</f>
        <v>0</v>
      </c>
    </row>
    <row r="43" spans="2:3">
      <c r="B43" s="112" t="str">
        <f>'P&amp;L (Q)'!B34</f>
        <v>29.Inne całkowite dochody netto</v>
      </c>
      <c r="C43">
        <f>IF(B43=0,0,COUNTIF('P&amp;L (Q)'!E34:CN34,"")-$C$13)</f>
        <v>0</v>
      </c>
    </row>
    <row r="44" spans="2:3">
      <c r="B44" s="112" t="str">
        <f>'P&amp;L (Q)'!B35</f>
        <v>30.Całkowity dochód za okres</v>
      </c>
      <c r="C44">
        <f>IF(B44=0,0,COUNTIF('P&amp;L (Q)'!E35:CN35,"")-$C$13)</f>
        <v>0</v>
      </c>
    </row>
    <row r="45" spans="2:3">
      <c r="B45" s="112" t="str">
        <f>'P&amp;L (Q)'!B36</f>
        <v>31.Zysk przypadający:</v>
      </c>
      <c r="C45">
        <f>IF(B45=0,0,COUNTIF('P&amp;L (Q)'!E36:CN36,"")-$C$13)</f>
        <v>0</v>
      </c>
    </row>
    <row r="46" spans="2:3">
      <c r="B46" s="112" t="str">
        <f>'P&amp;L (Q)'!B37</f>
        <v>32.Akcjonariuszom jednostki dominującej</v>
      </c>
      <c r="C46">
        <f>IF(B46=0,0,COUNTIF('P&amp;L (Q)'!E37:CN37,"")-$C$13)</f>
        <v>0</v>
      </c>
    </row>
    <row r="47" spans="2:3">
      <c r="B47" s="112" t="str">
        <f>'P&amp;L (Q)'!B38</f>
        <v>33.Akcjonariuszom niekontrolującym</v>
      </c>
      <c r="C47">
        <f>IF(B47=0,0,COUNTIF('P&amp;L (Q)'!E38:CN38,"")-$C$13)</f>
        <v>0</v>
      </c>
    </row>
    <row r="48" spans="2:3">
      <c r="B48" s="112" t="str">
        <f>'P&amp;L (Q)'!B39</f>
        <v>34.Całkowity dochód przypadający:</v>
      </c>
      <c r="C48">
        <f>IF(B48=0,0,COUNTIF('P&amp;L (Q)'!E39:CN39,"")-$C$13)</f>
        <v>0</v>
      </c>
    </row>
    <row r="49" spans="2:3">
      <c r="B49" s="112" t="str">
        <f>'P&amp;L (Q)'!B40</f>
        <v>35.Akcjonariuszom jednostki dominującej</v>
      </c>
      <c r="C49">
        <f>IF(B49=0,0,COUNTIF('P&amp;L (Q)'!E40:CN40,"")-$C$13)</f>
        <v>0</v>
      </c>
    </row>
    <row r="50" spans="2:3">
      <c r="B50" s="112" t="str">
        <f>'P&amp;L (Q)'!B41</f>
        <v>36.Akcjonariuszom niekontrolujacym</v>
      </c>
      <c r="C50">
        <f>IF(B50=0,0,COUNTIF('P&amp;L (Q)'!E41:CN41,"")-$C$13)</f>
        <v>0</v>
      </c>
    </row>
    <row r="51" spans="2:3">
      <c r="B51" s="112" t="str">
        <f>'P&amp;L (Q)'!B42</f>
        <v>37.Zysk na jedną akcję:</v>
      </c>
      <c r="C51" s="113"/>
    </row>
    <row r="52" spans="2:3">
      <c r="B52" s="112" t="str">
        <f>'P&amp;L (Q)'!B43</f>
        <v>38.– podstawowy z zysku za okres przypadającego akcjonariuszom jednostki dominującej</v>
      </c>
      <c r="C52">
        <f>IF(B52=0,0,COUNTIF('P&amp;L (Q)'!E43:CN43,"")-$C$13)</f>
        <v>0</v>
      </c>
    </row>
    <row r="53" spans="2:3">
      <c r="B53" s="112" t="str">
        <f>'P&amp;L (Q)'!B44</f>
        <v>39.– podstawowy z zysku z działalności kontynuowanej za okres przypadającego akcjonariuszom jednostki dominującej</v>
      </c>
      <c r="C53">
        <f>IF(B53=0,0,COUNTIF('P&amp;L (Q)'!E44:CN44,"")-$C$13)</f>
        <v>0</v>
      </c>
    </row>
    <row r="54" spans="2:3">
      <c r="B54" s="112" t="str">
        <f>'P&amp;L (Q)'!B45</f>
        <v>40.– rozwodniony z zysku za okres przypadającego akcjonariuszom jednostki dominującej</v>
      </c>
      <c r="C54">
        <f>IF(B54=0,0,COUNTIF('P&amp;L (Q)'!E45:CN45,"")-$C$13)</f>
        <v>0</v>
      </c>
    </row>
    <row r="55" spans="2:3">
      <c r="B55" s="112" t="str">
        <f>'P&amp;L (Q)'!B46</f>
        <v>41.– rozwodniony z zysku z działalności kontynuowanej za okres przypadającego akcjonariuszom jednostki dominującej</v>
      </c>
      <c r="C55">
        <f>IF(B55=0,0,COUNTIF('P&amp;L (Q)'!E46:CN46,"")-$C$13)</f>
        <v>0</v>
      </c>
    </row>
    <row r="56" spans="2:3">
      <c r="B56" s="112">
        <f>'P&amp;L (Q)'!B47</f>
        <v>0</v>
      </c>
      <c r="C56">
        <f>IF(B56=0,0,COUNTIF('P&amp;L (Q)'!E47:CN47,"")-$C$13)</f>
        <v>0</v>
      </c>
    </row>
    <row r="57" spans="2:3">
      <c r="B57" s="112">
        <f>'P&amp;L (Q)'!B48</f>
        <v>0</v>
      </c>
      <c r="C57">
        <f>IF(B57=0,0,COUNTIF('P&amp;L (Q)'!E48:CN48,"")-$C$13)</f>
        <v>0</v>
      </c>
    </row>
    <row r="58" spans="2:3">
      <c r="B58" s="112">
        <f>'P&amp;L (Q)'!B49</f>
        <v>0</v>
      </c>
      <c r="C58">
        <f>IF(B58=0,0,COUNTIF('P&amp;L (Q)'!E49:CN49,"")-$C$13)</f>
        <v>0</v>
      </c>
    </row>
    <row r="59" spans="2:3">
      <c r="B59" s="112">
        <f>'P&amp;L (Q)'!B50</f>
        <v>0</v>
      </c>
      <c r="C59">
        <f>IF(B59=0,0,COUNTIF('P&amp;L (Q)'!E50:CN50,"")-$C$13)</f>
        <v>0</v>
      </c>
    </row>
    <row r="60" spans="2:3">
      <c r="B60" s="112">
        <f>'P&amp;L (Q)'!B51</f>
        <v>0</v>
      </c>
      <c r="C60">
        <f>IF(B60=0,0,COUNTIF('P&amp;L (Q)'!E51:CN51,"")-$C$13)</f>
        <v>0</v>
      </c>
    </row>
    <row r="61" spans="2:3">
      <c r="B61" s="112">
        <f>'P&amp;L (Q)'!B52</f>
        <v>0</v>
      </c>
      <c r="C61">
        <f>IF(B61=0,0,COUNTIF('P&amp;L (Q)'!E52:CN52,"")-$C$13)</f>
        <v>0</v>
      </c>
    </row>
    <row r="62" spans="2:3">
      <c r="B62" s="112">
        <f>'P&amp;L (Q)'!B53</f>
        <v>0</v>
      </c>
      <c r="C62">
        <f>IF(B62=0,0,COUNTIF('P&amp;L (Q)'!E53:CN53,"")-$C$13)</f>
        <v>0</v>
      </c>
    </row>
    <row r="63" spans="2:3">
      <c r="B63" s="112">
        <f>'P&amp;L (Q)'!B54</f>
        <v>0</v>
      </c>
      <c r="C63">
        <f>IF(B63=0,0,COUNTIF('P&amp;L (Q)'!E54:CN54,"")-$C$13)</f>
        <v>0</v>
      </c>
    </row>
    <row r="64" spans="2:3">
      <c r="B64" s="112">
        <f>'P&amp;L (Q)'!B55</f>
        <v>0</v>
      </c>
      <c r="C64">
        <f>IF(B64=0,0,COUNTIF('P&amp;L (Q)'!E55:CN55,"")-$C$13)</f>
        <v>0</v>
      </c>
    </row>
    <row r="65" spans="2:3">
      <c r="B65" s="112" t="str">
        <f>'P&amp;L (Q)'!B56</f>
        <v>51.INFORMACJA DODATKOWA:</v>
      </c>
      <c r="C65" s="113"/>
    </row>
    <row r="66" spans="2:3">
      <c r="B66" s="112" t="str">
        <f>'P&amp;L (Q)'!B57</f>
        <v>52.Struktura produktowa przychodów ze sprzedaży wg rodzaju (tys. PLN):</v>
      </c>
      <c r="C66" s="113"/>
    </row>
    <row r="67" spans="2:3">
      <c r="B67" s="112" t="str">
        <f>'P&amp;L (Q)'!B58</f>
        <v>53.Wyroby dekoracyjne</v>
      </c>
      <c r="C67">
        <f>IF(B67=0,0,COUNTIF('P&amp;L (Q)'!E58:CN58,"")-$C$13)</f>
        <v>0</v>
      </c>
    </row>
    <row r="68" spans="2:3">
      <c r="B68" s="112" t="str">
        <f>'P&amp;L (Q)'!B59</f>
        <v>54.Chemia budowlana</v>
      </c>
      <c r="C68">
        <f>IF(B68=0,0,COUNTIF('P&amp;L (Q)'!E59:CN59,"")-$C$13)</f>
        <v>0</v>
      </c>
    </row>
    <row r="69" spans="2:3">
      <c r="B69" s="112" t="str">
        <f>'P&amp;L (Q)'!B60</f>
        <v>55.Wyroby przemysłowe</v>
      </c>
      <c r="C69">
        <f>IF(B69=0,0,COUNTIF('P&amp;L (Q)'!E60:CN60,"")-$C$13)</f>
        <v>0</v>
      </c>
    </row>
    <row r="70" spans="2:3">
      <c r="B70" s="112" t="str">
        <f>'P&amp;L (Q)'!B61</f>
        <v>56.Towary</v>
      </c>
      <c r="C70">
        <f>IF(B70=0,0,COUNTIF('P&amp;L (Q)'!E61:CN61,"")-$C$13)</f>
        <v>0</v>
      </c>
    </row>
    <row r="71" spans="2:3">
      <c r="B71" s="112" t="str">
        <f>'P&amp;L (Q)'!B62</f>
        <v>57.Pozostałe przychody</v>
      </c>
      <c r="C71">
        <f>IF(B71=0,0,COUNTIF('P&amp;L (Q)'!E62:CN62,"")-$C$13)</f>
        <v>0</v>
      </c>
    </row>
    <row r="72" spans="2:3">
      <c r="B72" s="112" t="str">
        <f>'P&amp;L (Q)'!B63</f>
        <v>58.Materiały</v>
      </c>
      <c r="C72">
        <f>IF(B72=0,0,COUNTIF('P&amp;L (Q)'!E63:CN63,"")-$C$13)</f>
        <v>0</v>
      </c>
    </row>
    <row r="73" spans="2:3">
      <c r="B73" s="112" t="str">
        <f>'P&amp;L (Q)'!B64</f>
        <v>59.Razem sprzedaż</v>
      </c>
      <c r="C73">
        <f>IF(B73=0,0,COUNTIF('P&amp;L (Q)'!E64:CN64,"")-$C$13)</f>
        <v>0</v>
      </c>
    </row>
    <row r="74" spans="2:3">
      <c r="B74" s="112">
        <f>'P&amp;L (Q)'!B65</f>
        <v>0</v>
      </c>
      <c r="C74">
        <f>IF(B74=0,0,COUNTIF('P&amp;L (Q)'!E65:CN65,"")-$C$13)</f>
        <v>0</v>
      </c>
    </row>
    <row r="75" spans="2:3">
      <c r="B75" s="112" t="str">
        <f>'P&amp;L (Q)'!B66</f>
        <v>61.Średnia liczba akcji w okresie (w tys.)</v>
      </c>
      <c r="C75">
        <f>IF(B75=0,0,COUNTIF('P&amp;L (Q)'!E66:CN66,"")-$C$13)</f>
        <v>0</v>
      </c>
    </row>
    <row r="76" spans="2:3">
      <c r="B76" s="112" t="str">
        <f>'P&amp;L (Q)'!B67</f>
        <v>62.Kurs akcji z zamknięcia ostatnigo dnia okresu (zł)</v>
      </c>
      <c r="C76">
        <f>IF(B76=0,0,COUNTIF('P&amp;L (Q)'!E67:CN67,"")-$C$13)</f>
        <v>0</v>
      </c>
    </row>
    <row r="77" spans="2:3">
      <c r="B77" s="112">
        <f>'P&amp;L (Q)'!B68</f>
        <v>0</v>
      </c>
      <c r="C77">
        <f>IF(B77=0,0,COUNTIF('P&amp;L (Q)'!E68:CN68,"")-$C$13)</f>
        <v>0</v>
      </c>
    </row>
    <row r="78" spans="2:3">
      <c r="B78" s="112">
        <f>'P&amp;L (Q)'!B69</f>
        <v>0</v>
      </c>
      <c r="C78">
        <f>IF(B78=0,0,COUNTIF('P&amp;L (Q)'!E69:CN69,"")-$C$13)</f>
        <v>0</v>
      </c>
    </row>
    <row r="79" spans="2:3">
      <c r="B79" s="112">
        <f>'P&amp;L (Q)'!B70</f>
        <v>0</v>
      </c>
      <c r="C79">
        <f>IF(B79=0,0,COUNTIF('P&amp;L (Q)'!E70:CN70,"")-$C$13)</f>
        <v>0</v>
      </c>
    </row>
    <row r="80" spans="2:3">
      <c r="B80" s="112">
        <f>'P&amp;L (Q)'!B71</f>
        <v>0</v>
      </c>
      <c r="C80">
        <f>IF(B80=0,0,COUNTIF('P&amp;L (Q)'!E71:CN71,"")-$C$13)</f>
        <v>0</v>
      </c>
    </row>
    <row r="81" spans="2:3">
      <c r="B81" s="112">
        <f>'P&amp;L (Q)'!B72</f>
        <v>0</v>
      </c>
      <c r="C81">
        <f>IF(B81=0,0,COUNTIF('P&amp;L (Q)'!E72:CN72,"")-$C$13)</f>
        <v>0</v>
      </c>
    </row>
    <row r="82" spans="2:3">
      <c r="B82" s="112">
        <f>'P&amp;L (Q)'!B73</f>
        <v>0</v>
      </c>
      <c r="C82">
        <f>IF(B82=0,0,COUNTIF('P&amp;L (Q)'!E73:CN73,"")-$C$13)</f>
        <v>0</v>
      </c>
    </row>
    <row r="83" spans="2:3">
      <c r="B83" s="112">
        <f>'P&amp;L (Q)'!B74</f>
        <v>0</v>
      </c>
      <c r="C83">
        <f>IF(B83=0,0,COUNTIF('P&amp;L (Q)'!E74:CN74,"")-$C$13)</f>
        <v>0</v>
      </c>
    </row>
    <row r="84" spans="2:3">
      <c r="B84" s="112">
        <f>'P&amp;L (Q)'!B75</f>
        <v>0</v>
      </c>
      <c r="C84">
        <f>IF(B84=0,0,COUNTIF('P&amp;L (Q)'!E75:CN75,"")-$C$13)</f>
        <v>0</v>
      </c>
    </row>
    <row r="85" spans="2:3">
      <c r="B85" s="112">
        <f>'P&amp;L (Q)'!B76</f>
        <v>0</v>
      </c>
      <c r="C85">
        <f>IF(B85=0,0,COUNTIF('P&amp;L (Q)'!E76:CN76,"")-$C$13)</f>
        <v>0</v>
      </c>
    </row>
    <row r="86" spans="2:3">
      <c r="B86" s="112">
        <f>'P&amp;L (Q)'!B77</f>
        <v>0</v>
      </c>
      <c r="C86">
        <f>IF(B86=0,0,COUNTIF('P&amp;L (Q)'!E77:CN77,"")-$C$13)</f>
        <v>0</v>
      </c>
    </row>
    <row r="87" spans="2:3">
      <c r="B87" s="112">
        <f>'P&amp;L (Q)'!B78</f>
        <v>0</v>
      </c>
      <c r="C87">
        <f>IF(B87=0,0,COUNTIF('P&amp;L (Q)'!E78:CN78,"")-$C$13)</f>
        <v>0</v>
      </c>
    </row>
    <row r="88" spans="2:3">
      <c r="B88" s="112">
        <f>'P&amp;L (Q)'!B79</f>
        <v>0</v>
      </c>
      <c r="C88">
        <f>IF(B88=0,0,COUNTIF('P&amp;L (Q)'!E79:CN79,"")-$C$13)</f>
        <v>0</v>
      </c>
    </row>
    <row r="89" spans="2:3">
      <c r="B89" s="112">
        <f>'P&amp;L (Q)'!B80</f>
        <v>0</v>
      </c>
      <c r="C89">
        <f>IF(B89=0,0,COUNTIF('P&amp;L (Q)'!E80:CN80,"")-$C$13)</f>
        <v>0</v>
      </c>
    </row>
    <row r="92" spans="2:3">
      <c r="B92" t="s">
        <v>9</v>
      </c>
      <c r="C92">
        <f>COUNTIF('Balance sheet (Q)'!E1:CN1,"")</f>
        <v>41</v>
      </c>
    </row>
    <row r="93" spans="2:3">
      <c r="C93" s="110">
        <f>SUM(C94:C168)</f>
        <v>0</v>
      </c>
    </row>
    <row r="94" spans="2:3">
      <c r="B94" s="112" t="str">
        <f>'Balance sheet (Q)'!B6</f>
        <v>1.Aktywa</v>
      </c>
      <c r="C94" s="113"/>
    </row>
    <row r="95" spans="2:3">
      <c r="B95" s="112" t="str">
        <f>'Balance sheet (Q)'!B7</f>
        <v>2.Aktywa trwałe</v>
      </c>
      <c r="C95">
        <f>IF(B95=0,0,COUNTIF('Balance sheet (Q)'!E7:CN7,"")-$C$92)</f>
        <v>0</v>
      </c>
    </row>
    <row r="96" spans="2:3">
      <c r="B96" s="112" t="str">
        <f>'Balance sheet (Q)'!B8</f>
        <v>3.Rzeczowe aktywa trwałe</v>
      </c>
      <c r="C96">
        <f>IF(B96=0,0,COUNTIF('Balance sheet (Q)'!E8:CN8,"")-$C$92)</f>
        <v>0</v>
      </c>
    </row>
    <row r="97" spans="2:3">
      <c r="B97" s="112" t="str">
        <f>'Balance sheet (Q)'!B9</f>
        <v>4.Nieruchomości inwestycyjne</v>
      </c>
      <c r="C97">
        <f>IF(B97=0,0,COUNTIF('Balance sheet (Q)'!E9:CN9,"")-$C$92)</f>
        <v>0</v>
      </c>
    </row>
    <row r="98" spans="2:3">
      <c r="B98" s="112" t="str">
        <f>'Balance sheet (Q)'!B10</f>
        <v>5.Wartość firmy</v>
      </c>
      <c r="C98">
        <f>IF(B98=0,0,COUNTIF('Balance sheet (Q)'!E10:CN10,"")-$C$92)</f>
        <v>0</v>
      </c>
    </row>
    <row r="99" spans="2:3">
      <c r="B99" s="112" t="str">
        <f>'Balance sheet (Q)'!B11</f>
        <v>6.Aktywa niematerialne</v>
      </c>
      <c r="C99">
        <f>IF(B99=0,0,COUNTIF('Balance sheet (Q)'!E11:CN11,"")-$C$92)</f>
        <v>0</v>
      </c>
    </row>
    <row r="100" spans="2:3">
      <c r="B100" s="112" t="str">
        <f>'Balance sheet (Q)'!B12</f>
        <v>7.Inwestycje w jednostkach stowarzyszonych wycenianych metodą praw własności</v>
      </c>
      <c r="C100">
        <f>IF(B100=0,0,COUNTIF('Balance sheet (Q)'!E12:CN12,"")-$C$92)</f>
        <v>0</v>
      </c>
    </row>
    <row r="101" spans="2:3">
      <c r="B101" s="112" t="str">
        <f>'Balance sheet (Q)'!B13</f>
        <v>8.Aktywa finansowe dostępne do sprzedaży</v>
      </c>
      <c r="C101">
        <f>IF(B101=0,0,COUNTIF('Balance sheet (Q)'!E13:CN13,"")-$C$92)</f>
        <v>0</v>
      </c>
    </row>
    <row r="102" spans="2:3">
      <c r="B102" s="112" t="str">
        <f>'Balance sheet (Q)'!B14</f>
        <v>9.Aktywa finansowe wyceniane w wartości godziwej przez całkowite dochody / Pozostałe aktywa finansowe (długoterminowe)/ udziały i akcje w innych jednostkach</v>
      </c>
      <c r="C102">
        <f>IF(B102=0,0,COUNTIF('Balance sheet (Q)'!E14:CN14,"")-$C$92)</f>
        <v>0</v>
      </c>
    </row>
    <row r="103" spans="2:3">
      <c r="B103" s="112" t="str">
        <f>'Balance sheet (Q)'!B15</f>
        <v>10.Należności długoterminowe</v>
      </c>
      <c r="C103">
        <f>IF(B103=0,0,COUNTIF('Balance sheet (Q)'!E15:CN15,"")-$C$92)</f>
        <v>0</v>
      </c>
    </row>
    <row r="104" spans="2:3">
      <c r="B104" s="112" t="str">
        <f>'Balance sheet (Q)'!B16</f>
        <v>11.Aktywa z tytułu podatku odroczonego</v>
      </c>
      <c r="C104">
        <f>IF(B104=0,0,COUNTIF('Balance sheet (Q)'!E16:CN16,"")-$C$92)</f>
        <v>0</v>
      </c>
    </row>
    <row r="105" spans="2:3">
      <c r="B105" s="112" t="str">
        <f>'Balance sheet (Q)'!B17</f>
        <v>12.Aktywa obrotowe</v>
      </c>
      <c r="C105">
        <f>IF(B105=0,0,COUNTIF('Balance sheet (Q)'!E17:CN17,"")-$C$92)</f>
        <v>0</v>
      </c>
    </row>
    <row r="106" spans="2:3">
      <c r="B106" s="112" t="str">
        <f>'Balance sheet (Q)'!B18</f>
        <v>13.Zapasy</v>
      </c>
      <c r="C106">
        <f>IF(B106=0,0,COUNTIF('Balance sheet (Q)'!E18:CN18,"")-$C$92)</f>
        <v>0</v>
      </c>
    </row>
    <row r="107" spans="2:3">
      <c r="B107" s="112" t="str">
        <f>'Balance sheet (Q)'!B19</f>
        <v>14.Należności z tytułu dostaw i usług oraz pozostałe należności</v>
      </c>
      <c r="C107">
        <f>IF(B107=0,0,COUNTIF('Balance sheet (Q)'!E19:CN19,"")-$C$92)</f>
        <v>0</v>
      </c>
    </row>
    <row r="108" spans="2:3">
      <c r="B108" s="112" t="str">
        <f>'Balance sheet (Q)'!B20</f>
        <v>15.Należności z tytułu podatku dochodowego</v>
      </c>
      <c r="C108">
        <f>IF(B108=0,0,COUNTIF('Balance sheet (Q)'!E20:CN20,"")-$C$92)</f>
        <v>0</v>
      </c>
    </row>
    <row r="109" spans="2:3">
      <c r="B109" s="112" t="str">
        <f>'Balance sheet (Q)'!B21</f>
        <v>16.Pochodne instrumenty finansowe</v>
      </c>
      <c r="C109">
        <f>IF(B109=0,0,COUNTIF('Balance sheet (Q)'!E21:CN21,"")-$C$92)</f>
        <v>0</v>
      </c>
    </row>
    <row r="110" spans="2:3">
      <c r="B110" s="112" t="str">
        <f>'Balance sheet (Q)'!B22</f>
        <v xml:space="preserve">17.Pozostałe aktywa finansowe </v>
      </c>
      <c r="C110">
        <f>IF(B110=0,0,COUNTIF('Balance sheet (Q)'!E22:CN22,"")-$C$92)</f>
        <v>0</v>
      </c>
    </row>
    <row r="111" spans="2:3">
      <c r="B111" s="112" t="str">
        <f>'Balance sheet (Q)'!B23</f>
        <v xml:space="preserve">18.Pozostałe aktywa niefinansowe </v>
      </c>
      <c r="C111">
        <f>IF(B111=0,0,COUNTIF('Balance sheet (Q)'!E23:CN23,"")-$C$92)</f>
        <v>0</v>
      </c>
    </row>
    <row r="112" spans="2:3">
      <c r="B112" s="112" t="str">
        <f>'Balance sheet (Q)'!B24</f>
        <v>19.Środki pieniężne i ich ekwiwalenty</v>
      </c>
      <c r="C112">
        <f>IF(B112=0,0,COUNTIF('Balance sheet (Q)'!E24:CN24,"")-$C$92)</f>
        <v>0</v>
      </c>
    </row>
    <row r="113" spans="2:3">
      <c r="B113" s="112" t="str">
        <f>'Balance sheet (Q)'!B25</f>
        <v>20.Aktywa trwałe zaklasyfikowane jako przeznaczone do sprzedaży</v>
      </c>
      <c r="C113">
        <f>IF(B113=0,0,COUNTIF('Balance sheet (Q)'!E25:CN25,"")-$C$92)</f>
        <v>0</v>
      </c>
    </row>
    <row r="114" spans="2:3">
      <c r="B114" s="112" t="str">
        <f>'Balance sheet (Q)'!B26</f>
        <v>21.Suma aktywów</v>
      </c>
      <c r="C114">
        <f>IF(B114=0,0,COUNTIF('Balance sheet (Q)'!E26:CN26,"")-$C$92)</f>
        <v>0</v>
      </c>
    </row>
    <row r="115" spans="2:3">
      <c r="B115" s="112" t="str">
        <f>'Balance sheet (Q)'!B27</f>
        <v>22.Pasywa</v>
      </c>
      <c r="C115" s="113"/>
    </row>
    <row r="116" spans="2:3">
      <c r="B116" s="112" t="str">
        <f>'Balance sheet (Q)'!B28</f>
        <v>23.Kapitał własny (przypadający akcjonariuszom jednostki dominującej)</v>
      </c>
      <c r="C116">
        <f>IF(B116=0,0,COUNTIF('Balance sheet (Q)'!E28:CN28,"")-$C$92)</f>
        <v>0</v>
      </c>
    </row>
    <row r="117" spans="2:3">
      <c r="B117" s="112" t="str">
        <f>'Balance sheet (Q)'!B29</f>
        <v>24.Kapitał podstawowy</v>
      </c>
      <c r="C117">
        <f>IF(B117=0,0,COUNTIF('Balance sheet (Q)'!E29:CN29,"")-$C$92)</f>
        <v>0</v>
      </c>
    </row>
    <row r="118" spans="2:3">
      <c r="B118" s="112" t="str">
        <f>'Balance sheet (Q)'!B30</f>
        <v>25.Opcje na zakup udziałów w posiadaniu mniejszości</v>
      </c>
      <c r="C118">
        <f>IF(B118=0,0,COUNTIF('Balance sheet (Q)'!E30:CN30,"")-$C$92)</f>
        <v>0</v>
      </c>
    </row>
    <row r="119" spans="2:3">
      <c r="B119" s="112" t="str">
        <f>'Balance sheet (Q)'!B31</f>
        <v>26.Akcje własne</v>
      </c>
      <c r="C119">
        <f>IF(B119=0,0,COUNTIF('Balance sheet (Q)'!E31:CN31,"")-$C$92)</f>
        <v>0</v>
      </c>
    </row>
    <row r="120" spans="2:3">
      <c r="B120" s="112" t="str">
        <f>'Balance sheet (Q)'!B32</f>
        <v>27.Różnice kursowe z przeliczenia jednostki zagranicznej</v>
      </c>
      <c r="C120">
        <f>IF(B120=0,0,COUNTIF('Balance sheet (Q)'!E32:CN32,"")-$C$92)</f>
        <v>0</v>
      </c>
    </row>
    <row r="121" spans="2:3">
      <c r="B121" s="112" t="str">
        <f>'Balance sheet (Q)'!B33</f>
        <v>28.Pozostałe kapitały rezerwowe</v>
      </c>
      <c r="C121">
        <f>IF(B121=0,0,COUNTIF('Balance sheet (Q)'!E33:CN33,"")-$C$92)</f>
        <v>0</v>
      </c>
    </row>
    <row r="122" spans="2:3">
      <c r="B122" s="112" t="str">
        <f>'Balance sheet (Q)'!B34</f>
        <v>29.Kapitał zapasowy</v>
      </c>
      <c r="C122">
        <f>IF(B122=0,0,COUNTIF('Balance sheet (Q)'!E34:CN34,"")-$C$92)</f>
        <v>0</v>
      </c>
    </row>
    <row r="123" spans="2:3">
      <c r="B123" s="112" t="str">
        <f>'Balance sheet (Q)'!B35</f>
        <v>30.Kapitał z aktualizacji wyceny</v>
      </c>
      <c r="C123">
        <f>IF(B123=0,0,COUNTIF('Balance sheet (Q)'!E35:CN35,"")-$C$92)</f>
        <v>0</v>
      </c>
    </row>
    <row r="124" spans="2:3">
      <c r="B124" s="112" t="str">
        <f>'Balance sheet (Q)'!B36</f>
        <v>31.Zyski zatrzymane</v>
      </c>
      <c r="C124">
        <f>IF(B124=0,0,COUNTIF('Balance sheet (Q)'!E36:CN36,"")-$C$92)</f>
        <v>0</v>
      </c>
    </row>
    <row r="125" spans="2:3">
      <c r="B125" s="112" t="str">
        <f>'Balance sheet (Q)'!B37</f>
        <v>32.Kapitały akcjonariuszy niekontrolujących</v>
      </c>
      <c r="C125">
        <f>IF(B125=0,0,COUNTIF('Balance sheet (Q)'!E37:CN37,"")-$C$92)</f>
        <v>0</v>
      </c>
    </row>
    <row r="126" spans="2:3">
      <c r="B126" s="112" t="str">
        <f>'Balance sheet (Q)'!B38</f>
        <v>33.Kapitał własny ogółem</v>
      </c>
      <c r="C126">
        <f>IF(B126=0,0,COUNTIF('Balance sheet (Q)'!E38:CN38,"")-$C$92)</f>
        <v>0</v>
      </c>
    </row>
    <row r="127" spans="2:3">
      <c r="B127" s="112" t="str">
        <f>'Balance sheet (Q)'!B39</f>
        <v>34.Zobowiązania długoterminowe</v>
      </c>
      <c r="C127">
        <f>IF(B127=0,0,COUNTIF('Balance sheet (Q)'!E39:CN39,"")-$C$92)</f>
        <v>0</v>
      </c>
    </row>
    <row r="128" spans="2:3">
      <c r="B128" s="112" t="str">
        <f>'Balance sheet (Q)'!B40</f>
        <v>35.Oprocentowane kredyty i pożyczki</v>
      </c>
      <c r="C128">
        <f>IF(B128=0,0,COUNTIF('Balance sheet (Q)'!E40:CN40,"")-$C$92)</f>
        <v>0</v>
      </c>
    </row>
    <row r="129" spans="2:3">
      <c r="B129" s="112" t="str">
        <f>'Balance sheet (Q)'!B41</f>
        <v>36.Rezerwy na świadczenia pracownicze</v>
      </c>
      <c r="C129">
        <f>IF(B129=0,0,COUNTIF('Balance sheet (Q)'!E41:CN41,"")-$C$92)</f>
        <v>0</v>
      </c>
    </row>
    <row r="130" spans="2:3">
      <c r="B130" s="112" t="str">
        <f>'Balance sheet (Q)'!B42</f>
        <v>37.Pozostałe rezerwy</v>
      </c>
      <c r="C130">
        <f>IF(B130=0,0,COUNTIF('Balance sheet (Q)'!E42:CN42,"")-$C$92)</f>
        <v>0</v>
      </c>
    </row>
    <row r="131" spans="2:3">
      <c r="B131" s="112" t="str">
        <f>'Balance sheet (Q)'!B43</f>
        <v>38.Rozliczenia międzyokresowe</v>
      </c>
      <c r="C131">
        <f>IF(B131=0,0,COUNTIF('Balance sheet (Q)'!E43:CN43,"")-$C$92)</f>
        <v>0</v>
      </c>
    </row>
    <row r="132" spans="2:3">
      <c r="B132" s="112" t="str">
        <f>'Balance sheet (Q)'!B44</f>
        <v>39.Zobowiązania z tytułu leasingu</v>
      </c>
      <c r="C132">
        <f>IF(B132=0,0,COUNTIF('Balance sheet (Q)'!E44:CN44,"")-$C$92)</f>
        <v>0</v>
      </c>
    </row>
    <row r="133" spans="2:3">
      <c r="B133" s="112" t="str">
        <f>'Balance sheet (Q)'!B45</f>
        <v>40.Zobowiązanie z tytułu opcji na zakup udziałów w posiadaniu mniejszości</v>
      </c>
      <c r="C133">
        <f>IF(B133=0,0,COUNTIF('Balance sheet (Q)'!E45:CN45,"")-$C$92)</f>
        <v>0</v>
      </c>
    </row>
    <row r="134" spans="2:3">
      <c r="B134" s="112" t="str">
        <f>'Balance sheet (Q)'!B46</f>
        <v>41.Pozostałe zobowiązania</v>
      </c>
      <c r="C134">
        <f>IF(B134=0,0,COUNTIF('Balance sheet (Q)'!E46:CN46,"")-$C$92)</f>
        <v>0</v>
      </c>
    </row>
    <row r="135" spans="2:3">
      <c r="B135" s="112" t="str">
        <f>'Balance sheet (Q)'!B47</f>
        <v>42.Rezerwa z tytułu odroczonego podatku dochodowego</v>
      </c>
      <c r="C135">
        <f>IF(B135=0,0,COUNTIF('Balance sheet (Q)'!E47:CN47,"")-$C$92)</f>
        <v>0</v>
      </c>
    </row>
    <row r="136" spans="2:3">
      <c r="B136" s="112" t="str">
        <f>'Balance sheet (Q)'!B48</f>
        <v>43.Zobowiązania krótkoterminowe</v>
      </c>
      <c r="C136">
        <f>IF(B136=0,0,COUNTIF('Balance sheet (Q)'!E48:CN48,"")-$C$92)</f>
        <v>0</v>
      </c>
    </row>
    <row r="137" spans="2:3">
      <c r="B137" s="112" t="str">
        <f>'Balance sheet (Q)'!B49</f>
        <v>44.Zobowiązania z tytułu dostaw i usług oraz pozostałe zobowiązania</v>
      </c>
      <c r="C137">
        <f>IF(B137=0,0,COUNTIF('Balance sheet (Q)'!E49:CN49,"")-$C$92)</f>
        <v>0</v>
      </c>
    </row>
    <row r="138" spans="2:3">
      <c r="B138" s="112" t="str">
        <f>'Balance sheet (Q)'!B50</f>
        <v>45.Bieżąca część oprocentowanych kredytów i pożyczek</v>
      </c>
      <c r="C138">
        <f>IF(B138=0,0,COUNTIF('Balance sheet (Q)'!E50:CN50,"")-$C$92)</f>
        <v>0</v>
      </c>
    </row>
    <row r="139" spans="2:3">
      <c r="B139" s="112" t="str">
        <f>'Balance sheet (Q)'!B51</f>
        <v>46.Zobowiązania z tytułu leasingu</v>
      </c>
      <c r="C139">
        <f>IF(B139=0,0,COUNTIF('Balance sheet (Q)'!E51:CN51,"")-$C$92)</f>
        <v>0</v>
      </c>
    </row>
    <row r="140" spans="2:3">
      <c r="B140" s="112" t="str">
        <f>'Balance sheet (Q)'!B52</f>
        <v>47.Instrumenty pochodne / oraz pozostałe zobowiązania finansowe / zobowiązania z tytułu opcji za zakup udzialów w posiadaniu mniejszości</v>
      </c>
      <c r="C140">
        <f>IF(B140=0,0,COUNTIF('Balance sheet (Q)'!E52:CN52,"")-$C$92)</f>
        <v>0</v>
      </c>
    </row>
    <row r="141" spans="2:3">
      <c r="B141" s="112" t="str">
        <f>'Balance sheet (Q)'!B53</f>
        <v>48.Zobowiązania z tytułu podatku dochodowego</v>
      </c>
      <c r="C141">
        <f>IF(B141=0,0,COUNTIF('Balance sheet (Q)'!E53:CN53,"")-$C$92)</f>
        <v>0</v>
      </c>
    </row>
    <row r="142" spans="2:3">
      <c r="B142" s="112" t="str">
        <f>'Balance sheet (Q)'!B54</f>
        <v>49.Rozliczenia międzyokresowe</v>
      </c>
      <c r="C142">
        <f>IF(B142=0,0,COUNTIF('Balance sheet (Q)'!E54:CN54,"")-$C$92)</f>
        <v>0</v>
      </c>
    </row>
    <row r="143" spans="2:3">
      <c r="B143" s="112" t="str">
        <f>'Balance sheet (Q)'!B55</f>
        <v>50.Rezerwy na świadczenia pracownicze</v>
      </c>
      <c r="C143">
        <f>IF(B143=0,0,COUNTIF('Balance sheet (Q)'!E55:CN55,"")-$C$92)</f>
        <v>0</v>
      </c>
    </row>
    <row r="144" spans="2:3">
      <c r="B144" s="112" t="str">
        <f>'Balance sheet (Q)'!B56</f>
        <v>51.Pozostałe rezerwy</v>
      </c>
      <c r="C144">
        <f>IF(B144=0,0,COUNTIF('Balance sheet (Q)'!E56:CN56,"")-$C$92)</f>
        <v>0</v>
      </c>
    </row>
    <row r="145" spans="2:3">
      <c r="B145" s="112" t="str">
        <f>'Balance sheet (Q)'!B57</f>
        <v>52.Zobowiązania bezpośrednio związane z aktywami trwałymi zaklasyfikowanymi jako przeznaczone do sprzedaży</v>
      </c>
      <c r="C145">
        <f>IF(B145=0,0,COUNTIF('Balance sheet (Q)'!E57:CN57,"")-$C$92)</f>
        <v>0</v>
      </c>
    </row>
    <row r="146" spans="2:3">
      <c r="B146" s="112" t="str">
        <f>'Balance sheet (Q)'!B58</f>
        <v>53.Zobowiązania razem</v>
      </c>
      <c r="C146">
        <f>IF(B146=0,0,COUNTIF('Balance sheet (Q)'!E58:CN58,"")-$C$92)</f>
        <v>0</v>
      </c>
    </row>
    <row r="147" spans="2:3">
      <c r="B147" s="112" t="str">
        <f>'Balance sheet (Q)'!B59</f>
        <v>54.Suma pasywów</v>
      </c>
      <c r="C147">
        <f>IF(B147=0,0,COUNTIF('Balance sheet (Q)'!E59:CN59,"")-$C$92)</f>
        <v>0</v>
      </c>
    </row>
    <row r="148" spans="2:3">
      <c r="B148" s="112">
        <f>'Balance sheet (Q)'!B60</f>
        <v>0</v>
      </c>
      <c r="C148">
        <f>IF(B148=0,0,COUNTIF('Balance sheet (Q)'!E60:CN60,"")-$C$92)</f>
        <v>0</v>
      </c>
    </row>
    <row r="149" spans="2:3">
      <c r="B149" s="112">
        <f>'Balance sheet (Q)'!B61</f>
        <v>0</v>
      </c>
      <c r="C149" s="113"/>
    </row>
    <row r="150" spans="2:3">
      <c r="B150" s="112">
        <f>'Balance sheet (Q)'!B62</f>
        <v>0</v>
      </c>
      <c r="C150">
        <f>IF(B150=0,0,COUNTIF('Balance sheet (Q)'!E62:CN62,"")-$C$92)</f>
        <v>0</v>
      </c>
    </row>
    <row r="151" spans="2:3">
      <c r="B151" s="112">
        <f>'Balance sheet (Q)'!B63</f>
        <v>0</v>
      </c>
      <c r="C151">
        <f>IF(B151=0,0,COUNTIF('Balance sheet (Q)'!E63:CN63,"")-$C$92)</f>
        <v>0</v>
      </c>
    </row>
    <row r="152" spans="2:3">
      <c r="B152" s="112">
        <f>'Balance sheet (Q)'!B64</f>
        <v>0</v>
      </c>
      <c r="C152">
        <f>IF(B152=0,0,COUNTIF('Balance sheet (Q)'!E64:CN64,"")-$C$92)</f>
        <v>0</v>
      </c>
    </row>
    <row r="153" spans="2:3">
      <c r="B153" s="112">
        <f>'Balance sheet (Q)'!B65</f>
        <v>0</v>
      </c>
      <c r="C153">
        <f>IF(B153=0,0,COUNTIF('Balance sheet (Q)'!E65:CN65,"")-$C$92)</f>
        <v>0</v>
      </c>
    </row>
    <row r="154" spans="2:3">
      <c r="B154" s="112">
        <f>'Balance sheet (Q)'!B66</f>
        <v>0</v>
      </c>
      <c r="C154">
        <f>IF(B154=0,0,COUNTIF('Balance sheet (Q)'!E66:CN66,"")-$C$92)</f>
        <v>0</v>
      </c>
    </row>
    <row r="155" spans="2:3">
      <c r="B155" s="112">
        <f>'Balance sheet (Q)'!B67</f>
        <v>0</v>
      </c>
      <c r="C155">
        <f>IF(B155=0,0,COUNTIF('Balance sheet (Q)'!E67:CN67,"")-$C$92)</f>
        <v>0</v>
      </c>
    </row>
    <row r="156" spans="2:3">
      <c r="B156" s="112">
        <f>'Balance sheet (Q)'!B68</f>
        <v>0</v>
      </c>
      <c r="C156">
        <f>IF(B156=0,0,COUNTIF('Balance sheet (Q)'!E68:CN68,"")-$C$92)</f>
        <v>0</v>
      </c>
    </row>
    <row r="157" spans="2:3">
      <c r="B157" s="112">
        <f>'Balance sheet (Q)'!B69</f>
        <v>0</v>
      </c>
      <c r="C157">
        <f>IF(B157=0,0,COUNTIF('Balance sheet (Q)'!E69:CN69,"")-$C$92)</f>
        <v>0</v>
      </c>
    </row>
    <row r="158" spans="2:3">
      <c r="B158" s="112">
        <f>'Balance sheet (Q)'!B70</f>
        <v>0</v>
      </c>
      <c r="C158">
        <f>IF(B158=0,0,COUNTIF('Balance sheet (Q)'!E70:CN70,"")-$C$92)</f>
        <v>0</v>
      </c>
    </row>
    <row r="159" spans="2:3">
      <c r="B159" s="112">
        <f>'Balance sheet (Q)'!B71</f>
        <v>0</v>
      </c>
      <c r="C159">
        <f>IF(B159=0,0,COUNTIF('Balance sheet (Q)'!E71:CN71,"")-$C$92)</f>
        <v>0</v>
      </c>
    </row>
    <row r="160" spans="2:3">
      <c r="B160" s="112">
        <f>'Balance sheet (Q)'!B72</f>
        <v>0</v>
      </c>
      <c r="C160">
        <f>IF(B160=0,0,COUNTIF('Balance sheet (Q)'!E72:CN72,"")-$C$92)</f>
        <v>0</v>
      </c>
    </row>
    <row r="161" spans="2:3">
      <c r="B161" s="112">
        <f>'Balance sheet (Q)'!B73</f>
        <v>0</v>
      </c>
      <c r="C161">
        <f>IF(B161=0,0,COUNTIF('Balance sheet (Q)'!E73:CN73,"")-$C$92)</f>
        <v>0</v>
      </c>
    </row>
    <row r="162" spans="2:3">
      <c r="B162" s="112">
        <f>'Balance sheet (Q)'!B74</f>
        <v>0</v>
      </c>
      <c r="C162">
        <f>IF(B162=0,0,COUNTIF('Balance sheet (Q)'!E74:CN74,"")-$C$92)</f>
        <v>0</v>
      </c>
    </row>
    <row r="163" spans="2:3">
      <c r="B163" s="112">
        <f>'Balance sheet (Q)'!B75</f>
        <v>0</v>
      </c>
      <c r="C163">
        <f>IF(B163=0,0,COUNTIF('Balance sheet (Q)'!E75:CN75,"")-$C$92)</f>
        <v>0</v>
      </c>
    </row>
    <row r="164" spans="2:3">
      <c r="B164" s="112">
        <f>'Balance sheet (Q)'!B76</f>
        <v>0</v>
      </c>
      <c r="C164">
        <f>IF(B164=0,0,COUNTIF('Balance sheet (Q)'!E76:CN76,"")-$C$92)</f>
        <v>0</v>
      </c>
    </row>
    <row r="165" spans="2:3">
      <c r="B165" s="112">
        <f>'Balance sheet (Q)'!B77</f>
        <v>0</v>
      </c>
      <c r="C165">
        <f>IF(B165=0,0,COUNTIF('Balance sheet (Q)'!E77:CN77,"")-$C$92)</f>
        <v>0</v>
      </c>
    </row>
    <row r="166" spans="2:3">
      <c r="B166" s="112">
        <f>'Balance sheet (Q)'!B78</f>
        <v>0</v>
      </c>
      <c r="C166">
        <f>IF(B166=0,0,COUNTIF('Balance sheet (Q)'!E78:CN78,"")-$C$92)</f>
        <v>0</v>
      </c>
    </row>
    <row r="167" spans="2:3">
      <c r="B167" s="112">
        <f>'Balance sheet (Q)'!B79</f>
        <v>0</v>
      </c>
      <c r="C167">
        <f>IF(B167=0,0,COUNTIF('Balance sheet (Q)'!E79:CN79,"")-$C$92)</f>
        <v>0</v>
      </c>
    </row>
    <row r="168" spans="2:3">
      <c r="B168" s="112">
        <f>'Balance sheet (Q)'!B80</f>
        <v>0</v>
      </c>
      <c r="C168">
        <f>IF(B168=0,0,COUNTIF('Balance sheet (Q)'!E80:CN80,"")-$C$92)</f>
        <v>0</v>
      </c>
    </row>
    <row r="173" spans="2:3">
      <c r="B173" t="s">
        <v>9</v>
      </c>
      <c r="C173">
        <f>COUNTIF('Cash flow (Q)'!E1:CN1,"-")</f>
        <v>41</v>
      </c>
    </row>
    <row r="174" spans="2:3">
      <c r="C174" s="110">
        <f>SUM(C175:C259)</f>
        <v>0</v>
      </c>
    </row>
    <row r="175" spans="2:3">
      <c r="B175" s="112" t="str">
        <f>'Cash flow (Q)'!B6</f>
        <v>1.Przepływy środków pieniężnych z działalności operacyjnej</v>
      </c>
      <c r="C175" s="114"/>
    </row>
    <row r="176" spans="2:3">
      <c r="B176" s="112" t="str">
        <f>'Cash flow (Q)'!B7</f>
        <v>2.Zysk przed opodatkowaniem</v>
      </c>
      <c r="C176">
        <f>IF(B176=0,0,COUNTIF('Cash flow (Q)'!E7:CN7,"")-$C$173)</f>
        <v>0</v>
      </c>
    </row>
    <row r="177" spans="2:3">
      <c r="B177" s="112" t="str">
        <f>'Cash flow (Q)'!B8</f>
        <v>3.Korekty:</v>
      </c>
      <c r="C177">
        <f>IF(B177=0,0,COUNTIF('Cash flow (Q)'!E8:CN8,"")-$C$173)</f>
        <v>0</v>
      </c>
    </row>
    <row r="178" spans="2:3">
      <c r="B178" s="112" t="str">
        <f>'Cash flow (Q)'!B9</f>
        <v xml:space="preserve">4.Amortyzacja rzeczowych aktywów trwałych, aktywów niematerialnych i nieruchomości inwestycyjnych </v>
      </c>
      <c r="C178">
        <f>IF(B178=0,0,COUNTIF('Cash flow (Q)'!E9:CN9,"")-$C$173)</f>
        <v>0</v>
      </c>
    </row>
    <row r="179" spans="2:3">
      <c r="B179" s="112" t="str">
        <f>'Cash flow (Q)'!B10</f>
        <v>5.Odpisy aktualizujące z tytułu utraty wartości rzeczowych aktywów trwałych</v>
      </c>
      <c r="C179">
        <f>IF(B179=0,0,COUNTIF('Cash flow (Q)'!E10:CN10,"")-$C$173)</f>
        <v>0</v>
      </c>
    </row>
    <row r="180" spans="2:3">
      <c r="B180" s="112" t="str">
        <f>'Cash flow (Q)'!B11</f>
        <v>6.(Zysk) strata na działalności inwestycyjnej</v>
      </c>
      <c r="C180">
        <f>IF(B180=0,0,COUNTIF('Cash flow (Q)'!E11:CN11,"")-$C$173)</f>
        <v>0</v>
      </c>
    </row>
    <row r="181" spans="2:3">
      <c r="B181" s="112" t="str">
        <f>'Cash flow (Q)'!B12</f>
        <v>7.(Zysk) strata  na sprzedaży aktywów finansowych dostępnych do sprzedaży (+Zysk  z okazyjnego nabycia jednostki zależnej)</v>
      </c>
      <c r="C181">
        <f>IF(B181=0,0,COUNTIF('Cash flow (Q)'!E12:CN12,"")-$C$173)</f>
        <v>0</v>
      </c>
    </row>
    <row r="182" spans="2:3">
      <c r="B182" s="112" t="str">
        <f>'Cash flow (Q)'!B13</f>
        <v>8.(Zyski) straty z wyceny nieruchomości inwestycyjnych według wartości godziwej</v>
      </c>
      <c r="C182">
        <f>IF(B182=0,0,COUNTIF('Cash flow (Q)'!E13:CN13,"")-$C$173)</f>
        <v>0</v>
      </c>
    </row>
    <row r="183" spans="2:3">
      <c r="B183" s="112" t="str">
        <f>'Cash flow (Q)'!B14</f>
        <v>9.(Zyski) straty z tytułu zmiany wartości godziwej aktywów finansowych wykazywanych wg wart. godziwej</v>
      </c>
      <c r="C183">
        <f>IF(B183=0,0,COUNTIF('Cash flow (Q)'!E14:CN14,"")-$C$173)</f>
        <v>0</v>
      </c>
    </row>
    <row r="184" spans="2:3">
      <c r="B184" s="112" t="str">
        <f>'Cash flow (Q)'!B15</f>
        <v>10.(Zysk)/Strata związane z działalnością finansową i różnice kursowe</v>
      </c>
      <c r="C184">
        <f>IF(B184=0,0,COUNTIF('Cash flow (Q)'!E15:CN15,"")-$C$173)</f>
        <v>0</v>
      </c>
    </row>
    <row r="185" spans="2:3">
      <c r="B185" s="112" t="str">
        <f>'Cash flow (Q)'!B16</f>
        <v>11.Udział w zyskach jednostek stowarzyszonych</v>
      </c>
      <c r="C185">
        <f>IF(B185=0,0,COUNTIF('Cash flow (Q)'!E16:CN16,"")-$C$173)</f>
        <v>0</v>
      </c>
    </row>
    <row r="186" spans="2:3">
      <c r="B186" s="112" t="str">
        <f>'Cash flow (Q)'!B17</f>
        <v>12.Odpis wartości firmy</v>
      </c>
      <c r="C186">
        <f>IF(B186=0,0,COUNTIF('Cash flow (Q)'!E17:CN17,"")-$C$173)</f>
        <v>0</v>
      </c>
    </row>
    <row r="187" spans="2:3">
      <c r="B187" s="112" t="str">
        <f>'Cash flow (Q)'!B18</f>
        <v>13.Odsetki i dywidendy netto</v>
      </c>
      <c r="C187">
        <f>IF(B187=0,0,COUNTIF('Cash flow (Q)'!E18:CN18,"")-$C$173)</f>
        <v>0</v>
      </c>
    </row>
    <row r="188" spans="2:3">
      <c r="B188" s="112" t="str">
        <f>'Cash flow (Q)'!B19</f>
        <v>14.Otrzymane dotacje</v>
      </c>
      <c r="C188">
        <f>IF(B188=0,0,COUNTIF('Cash flow (Q)'!E19:CN19,"")-$C$173)</f>
        <v>0</v>
      </c>
    </row>
    <row r="189" spans="2:3">
      <c r="B189" s="112" t="str">
        <f>'Cash flow (Q)'!B20</f>
        <v>15.Pozostałe korekty</v>
      </c>
      <c r="C189">
        <f>IF(B189=0,0,COUNTIF('Cash flow (Q)'!E20:CN20,"")-$C$173)</f>
        <v>0</v>
      </c>
    </row>
    <row r="190" spans="2:3">
      <c r="B190" s="112" t="str">
        <f>'Cash flow (Q)'!B21</f>
        <v>16.Środki pieniężne z działalności operacyjnej przed uwzględnieniem zmian w kapitale obrotowym</v>
      </c>
      <c r="C190">
        <f>IF(B190=0,0,COUNTIF('Cash flow (Q)'!E21:CN21,"")-$C$173)</f>
        <v>0</v>
      </c>
    </row>
    <row r="191" spans="2:3">
      <c r="B191" s="112" t="str">
        <f>'Cash flow (Q)'!B22</f>
        <v>17.Zmiana stanu zapasów</v>
      </c>
      <c r="C191">
        <f>IF(B191=0,0,COUNTIF('Cash flow (Q)'!E22:CN22,"")-$C$173)</f>
        <v>0</v>
      </c>
    </row>
    <row r="192" spans="2:3">
      <c r="B192" s="112" t="str">
        <f>'Cash flow (Q)'!B23</f>
        <v>18.Zmiana stanu należności</v>
      </c>
      <c r="C192">
        <f>IF(B192=0,0,COUNTIF('Cash flow (Q)'!E23:CN23,"")-$C$173)</f>
        <v>0</v>
      </c>
    </row>
    <row r="193" spans="2:3">
      <c r="B193" s="112" t="str">
        <f>'Cash flow (Q)'!B24</f>
        <v>19.Zmiana stanu zobowiązań</v>
      </c>
      <c r="C193">
        <f>IF(B193=0,0,COUNTIF('Cash flow (Q)'!E24:CN24,"")-$C$173)</f>
        <v>0</v>
      </c>
    </row>
    <row r="194" spans="2:3">
      <c r="B194" s="112" t="str">
        <f>'Cash flow (Q)'!B25</f>
        <v>20.Zmiana stanu rezerw</v>
      </c>
      <c r="C194">
        <f>IF(B194=0,0,COUNTIF('Cash flow (Q)'!E25:CN25,"")-$C$173)</f>
        <v>0</v>
      </c>
    </row>
    <row r="195" spans="2:3">
      <c r="B195" s="112" t="str">
        <f>'Cash flow (Q)'!B26</f>
        <v>21.Zmiana stanu rozliczeń międzyokresowych</v>
      </c>
      <c r="C195">
        <f>IF(B195=0,0,COUNTIF('Cash flow (Q)'!E26:CN26,"")-$C$173)</f>
        <v>0</v>
      </c>
    </row>
    <row r="196" spans="2:3">
      <c r="B196" s="112" t="str">
        <f>'Cash flow (Q)'!B27</f>
        <v>22.Środki pieniężne wygenerowane w toku działalności operacyjnej</v>
      </c>
      <c r="C196">
        <f>IF(B196=0,0,COUNTIF('Cash flow (Q)'!E27:CN27,"")-$C$173)</f>
        <v>0</v>
      </c>
    </row>
    <row r="197" spans="2:3">
      <c r="B197" s="112" t="str">
        <f>'Cash flow (Q)'!B28</f>
        <v>23.Zapłacony podatek dochodowy</v>
      </c>
      <c r="C197">
        <f>IF(B197=0,0,COUNTIF('Cash flow (Q)'!E28:CN28,"")-$C$173)</f>
        <v>0</v>
      </c>
    </row>
    <row r="198" spans="2:3">
      <c r="B198" s="112" t="str">
        <f>'Cash flow (Q)'!B29</f>
        <v>24.Środki pieniężne netto z działalności operacyjnej</v>
      </c>
      <c r="C198">
        <f>IF(B198=0,0,COUNTIF('Cash flow (Q)'!E29:CN29,"")-$C$173)</f>
        <v>0</v>
      </c>
    </row>
    <row r="199" spans="2:3">
      <c r="B199" s="112">
        <f>'Cash flow (Q)'!B30</f>
        <v>0</v>
      </c>
      <c r="C199">
        <f>IF(B199=0,0,COUNTIF('Cash flow (Q)'!E30:CN30,"")-$C$173)</f>
        <v>0</v>
      </c>
    </row>
    <row r="200" spans="2:3">
      <c r="B200" s="112" t="str">
        <f>'Cash flow (Q)'!B31</f>
        <v>26.Przepływy środków pieniężnych z działalności inwestycyjnej</v>
      </c>
      <c r="C200" s="114"/>
    </row>
    <row r="201" spans="2:3">
      <c r="B201" s="112" t="str">
        <f>'Cash flow (Q)'!B32</f>
        <v>27.Wydatki na nabycie aktywów niematerialnych</v>
      </c>
      <c r="C201">
        <f>IF(B201=0,0,COUNTIF('Cash flow (Q)'!E32:CN32,"")-$C$173)</f>
        <v>0</v>
      </c>
    </row>
    <row r="202" spans="2:3">
      <c r="B202" s="112" t="str">
        <f>'Cash flow (Q)'!B33</f>
        <v>28.Wpływy ze sprzedaży aktywów niematerialnych</v>
      </c>
      <c r="C202">
        <f>IF(B202=0,0,COUNTIF('Cash flow (Q)'!E33:CN33,"")-$C$173)</f>
        <v>0</v>
      </c>
    </row>
    <row r="203" spans="2:3">
      <c r="B203" s="112" t="str">
        <f>'Cash flow (Q)'!B34</f>
        <v>29.Wydatki na nabycie rzeczowych aktywów trwałych (+Wydatki na nabycie rzeczowych aktywów trwałych i aktywów niematerialnych)</v>
      </c>
      <c r="C203">
        <f>IF(B203=0,0,COUNTIF('Cash flow (Q)'!E34:CN34,"")-$C$173)</f>
        <v>0</v>
      </c>
    </row>
    <row r="204" spans="2:3">
      <c r="B204" s="112" t="str">
        <f>'Cash flow (Q)'!B35</f>
        <v>30.Wpływy ze sprzedaży rzeczowych aktywów trwałych</v>
      </c>
      <c r="C204">
        <f>IF(B204=0,0,COUNTIF('Cash flow (Q)'!E35:CN35,"")-$C$173)</f>
        <v>0</v>
      </c>
    </row>
    <row r="205" spans="2:3">
      <c r="B205" s="112" t="str">
        <f>'Cash flow (Q)'!B36</f>
        <v>31.Wydatki na nabycie nieruchomości inwestycyjnych</v>
      </c>
      <c r="C205">
        <f>IF(B205=0,0,COUNTIF('Cash flow (Q)'!E36:CN36,"")-$C$173)</f>
        <v>0</v>
      </c>
    </row>
    <row r="206" spans="2:3">
      <c r="B206" s="112" t="str">
        <f>'Cash flow (Q)'!B37</f>
        <v>32.Pozostałe korekty</v>
      </c>
      <c r="C206">
        <f>IF(B206=0,0,COUNTIF('Cash flow (Q)'!E37:CN37,"")-$C$173)</f>
        <v>0</v>
      </c>
    </row>
    <row r="207" spans="2:3">
      <c r="B207" s="112" t="str">
        <f>'Cash flow (Q)'!B38</f>
        <v>33.Wydatki na nabycie aktywów finansowych dostępnych do sprzedaży</v>
      </c>
      <c r="C207">
        <f>IF(B207=0,0,COUNTIF('Cash flow (Q)'!E38:CN38,"")-$C$173)</f>
        <v>0</v>
      </c>
    </row>
    <row r="208" spans="2:3">
      <c r="B208" s="112" t="str">
        <f>'Cash flow (Q)'!B39</f>
        <v>34.Wpływy ze sprzedaży aktywów finansowych dostępnych do sprzedaży</v>
      </c>
      <c r="C208">
        <f>IF(B208=0,0,COUNTIF('Cash flow (Q)'!E39:CN39,"")-$C$173)</f>
        <v>0</v>
      </c>
    </row>
    <row r="209" spans="2:3">
      <c r="B209" s="112" t="str">
        <f>'Cash flow (Q)'!B40</f>
        <v>35.Wydatki na nabycie aktywów finansowych przeznaczonych do obrotu</v>
      </c>
      <c r="C209">
        <f>IF(B209=0,0,COUNTIF('Cash flow (Q)'!E40:CN40,"")-$C$173)</f>
        <v>0</v>
      </c>
    </row>
    <row r="210" spans="2:3">
      <c r="B210" s="112" t="str">
        <f>'Cash flow (Q)'!B41</f>
        <v>36.Wpływy ze sprzedaży udziałów</v>
      </c>
      <c r="C210">
        <f>IF(B210=0,0,COUNTIF('Cash flow (Q)'!E41:CN41,"")-$C$173)</f>
        <v>0</v>
      </c>
    </row>
    <row r="211" spans="2:3">
      <c r="B211" s="112" t="str">
        <f>'Cash flow (Q)'!B42</f>
        <v>37.Wydatki na nabycie jednostek zależnych (pomniejszone o przejęte środki pieniężne)</v>
      </c>
      <c r="C211">
        <f>IF(B211=0,0,COUNTIF('Cash flow (Q)'!E42:CN42,"")-$C$173)</f>
        <v>0</v>
      </c>
    </row>
    <row r="212" spans="2:3">
      <c r="B212" s="112" t="str">
        <f>'Cash flow (Q)'!B43</f>
        <v>38.Wpływy ze sprzedaży jednostek powiązanych</v>
      </c>
      <c r="C212">
        <f>IF(B212=0,0,COUNTIF('Cash flow (Q)'!E43:CN43,"")-$C$173)</f>
        <v>0</v>
      </c>
    </row>
    <row r="213" spans="2:3">
      <c r="B213" s="112" t="str">
        <f>'Cash flow (Q)'!B44</f>
        <v>39.Wydatki na nabycie udziałów niekontrolujących</v>
      </c>
      <c r="C213">
        <f>IF(B213=0,0,COUNTIF('Cash flow (Q)'!E44:CN44,"")-$C$173)</f>
        <v>0</v>
      </c>
    </row>
    <row r="214" spans="2:3">
      <c r="B214" s="112" t="str">
        <f>'Cash flow (Q)'!B45</f>
        <v>40.Pożyczki udzielone - długoterminowe</v>
      </c>
      <c r="C214">
        <f>IF(B214=0,0,COUNTIF('Cash flow (Q)'!E45:CN45,"")-$C$173)</f>
        <v>0</v>
      </c>
    </row>
    <row r="215" spans="2:3">
      <c r="B215" s="112" t="str">
        <f>'Cash flow (Q)'!B46</f>
        <v>41.Otrzymane spłaty pożyczek udzielonych</v>
      </c>
      <c r="C215">
        <f>IF(B215=0,0,COUNTIF('Cash flow (Q)'!E46:CN46,"")-$C$173)</f>
        <v>0</v>
      </c>
    </row>
    <row r="216" spans="2:3">
      <c r="B216" s="112" t="str">
        <f>'Cash flow (Q)'!B47</f>
        <v>42.Otrzymane odsetki</v>
      </c>
      <c r="C216">
        <f>IF(B216=0,0,COUNTIF('Cash flow (Q)'!E47:CN47,"")-$C$173)</f>
        <v>0</v>
      </c>
    </row>
    <row r="217" spans="2:3">
      <c r="B217" s="112" t="str">
        <f>'Cash flow (Q)'!B48</f>
        <v>43.Otrzymane dywidendy</v>
      </c>
      <c r="C217">
        <f>IF(B217=0,0,COUNTIF('Cash flow (Q)'!E48:CN48,"")-$C$173)</f>
        <v>0</v>
      </c>
    </row>
    <row r="218" spans="2:3">
      <c r="B218" s="112" t="str">
        <f>'Cash flow (Q)'!B49</f>
        <v>44.Środki pieniężne netto wykorzystane w działalności inwestycyjnej</v>
      </c>
      <c r="C218">
        <f>IF(B218=0,0,COUNTIF('Cash flow (Q)'!E49:CN49,"")-$C$173)</f>
        <v>0</v>
      </c>
    </row>
    <row r="219" spans="2:3">
      <c r="B219" s="112">
        <f>'Cash flow (Q)'!B50</f>
        <v>0</v>
      </c>
      <c r="C219">
        <f>IF(B219=0,0,COUNTIF('Cash flow (Q)'!E50:CN50,"")-$C$173)</f>
        <v>0</v>
      </c>
    </row>
    <row r="220" spans="2:3">
      <c r="B220" s="112" t="str">
        <f>'Cash flow (Q)'!B51</f>
        <v>46.Przepływy środków pieniężnych z działalności finansowej</v>
      </c>
      <c r="C220" s="114"/>
    </row>
    <row r="221" spans="2:3">
      <c r="B221" s="112" t="str">
        <f>'Cash flow (Q)'!B52</f>
        <v>47.Wpływy netto z tytułu emisji akcji</v>
      </c>
      <c r="C221">
        <f>IF(B221=0,0,COUNTIF('Cash flow (Q)'!E52:CN52,"")-$C$173)</f>
        <v>0</v>
      </c>
    </row>
    <row r="222" spans="2:3">
      <c r="B222" s="112" t="str">
        <f>'Cash flow (Q)'!B53</f>
        <v>48.Nabycie akcji własnych</v>
      </c>
      <c r="C222">
        <f>IF(B222=0,0,COUNTIF('Cash flow (Q)'!E53:CN53,"")-$C$173)</f>
        <v>0</v>
      </c>
    </row>
    <row r="223" spans="2:3">
      <c r="B223" s="112" t="str">
        <f>'Cash flow (Q)'!B54</f>
        <v>49.Wpływy z tytułu emisji dłużnych papierów wartościowych</v>
      </c>
      <c r="C223">
        <f>IF(B223=0,0,COUNTIF('Cash flow (Q)'!E54:CN54,"")-$C$173)</f>
        <v>0</v>
      </c>
    </row>
    <row r="224" spans="2:3">
      <c r="B224" s="112" t="str">
        <f>'Cash flow (Q)'!B55</f>
        <v>50.Wykup dłużnych papierów wartościowych</v>
      </c>
      <c r="C224">
        <f>IF(B224=0,0,COUNTIF('Cash flow (Q)'!E55:CN55,"")-$C$173)</f>
        <v>0</v>
      </c>
    </row>
    <row r="225" spans="2:3">
      <c r="B225" s="112" t="str">
        <f>'Cash flow (Q)'!B56</f>
        <v>51.Wpływy z tytułu zaciągnięcia kredytów i pożyczek</v>
      </c>
      <c r="C225">
        <f>IF(B225=0,0,COUNTIF('Cash flow (Q)'!E56:CN56,"")-$C$173)</f>
        <v>0</v>
      </c>
    </row>
    <row r="226" spans="2:3">
      <c r="B226" s="112" t="str">
        <f>'Cash flow (Q)'!B57</f>
        <v>52.Spłaty kredytów i pożyczek</v>
      </c>
      <c r="C226">
        <f>IF(B226=0,0,COUNTIF('Cash flow (Q)'!E57:CN57,"")-$C$173)</f>
        <v>0</v>
      </c>
    </row>
    <row r="227" spans="2:3">
      <c r="B227" s="112" t="str">
        <f>'Cash flow (Q)'!B58</f>
        <v>53.Spłata zobowiązań z tytułu leasingu finansowego</v>
      </c>
      <c r="C227">
        <f>IF(B227=0,0,COUNTIF('Cash flow (Q)'!E58:CN58,"")-$C$173)</f>
        <v>0</v>
      </c>
    </row>
    <row r="228" spans="2:3">
      <c r="B228" s="112" t="str">
        <f>'Cash flow (Q)'!B59</f>
        <v>54.Otrzymane dotacje</v>
      </c>
      <c r="C228">
        <f>IF(B228=0,0,COUNTIF('Cash flow (Q)'!E59:CN59,"")-$C$173)</f>
        <v>0</v>
      </c>
    </row>
    <row r="229" spans="2:3">
      <c r="B229" s="112" t="str">
        <f>'Cash flow (Q)'!B60</f>
        <v xml:space="preserve">55.Inne wpływy </v>
      </c>
      <c r="C229">
        <f>IF(B229=0,0,COUNTIF('Cash flow (Q)'!E60:CN60,"")-$C$173)</f>
        <v>0</v>
      </c>
    </row>
    <row r="230" spans="2:3">
      <c r="B230" s="112" t="str">
        <f>'Cash flow (Q)'!B61</f>
        <v>56.Odsetki</v>
      </c>
      <c r="C230">
        <f>IF(B230=0,0,COUNTIF('Cash flow (Q)'!E61:CN61,"")-$C$173)</f>
        <v>0</v>
      </c>
    </row>
    <row r="231" spans="2:3">
      <c r="B231" s="112" t="str">
        <f>'Cash flow (Q)'!B62</f>
        <v>57.Wydatki na nabycie udziałów niekontrolujących</v>
      </c>
      <c r="C231">
        <f>IF(B231=0,0,COUNTIF('Cash flow (Q)'!E62:CN62,"")-$C$173)</f>
        <v>0</v>
      </c>
    </row>
    <row r="232" spans="2:3">
      <c r="B232" s="112" t="str">
        <f>'Cash flow (Q)'!B63</f>
        <v>58.Dywidendy i świadectwa założycielskie wypłacone</v>
      </c>
      <c r="C232">
        <f>IF(B232=0,0,COUNTIF('Cash flow (Q)'!E63:CN63,"")-$C$173)</f>
        <v>0</v>
      </c>
    </row>
    <row r="233" spans="2:3">
      <c r="B233" s="112" t="str">
        <f>'Cash flow (Q)'!B64</f>
        <v>59.Środki pieniężne netto z działalności finansowej</v>
      </c>
      <c r="C233">
        <f>IF(B233=0,0,COUNTIF('Cash flow (Q)'!E64:CN64,"")-$C$173)</f>
        <v>0</v>
      </c>
    </row>
    <row r="234" spans="2:3">
      <c r="B234" s="112">
        <f>'Cash flow (Q)'!B65</f>
        <v>0</v>
      </c>
      <c r="C234">
        <f>IF(B234=0,0,COUNTIF('Cash flow (Q)'!E65:CN65,"")-$C$173)</f>
        <v>0</v>
      </c>
    </row>
    <row r="235" spans="2:3">
      <c r="B235" s="112" t="str">
        <f>'Cash flow (Q)'!B66</f>
        <v>61.Zwiększenie (zmniejszenie) netto stanu środków pieniężnych i ekwiwalentów środków pieniężnych</v>
      </c>
      <c r="C235">
        <f>IF(B235=0,0,COUNTIF('Cash flow (Q)'!E66:CN66,"")-$C$173)</f>
        <v>0</v>
      </c>
    </row>
    <row r="236" spans="2:3">
      <c r="B236" s="112" t="str">
        <f>'Cash flow (Q)'!B67</f>
        <v>62.Środki pieniężne i ich ekwiwalenty na początek okresu</v>
      </c>
      <c r="C236">
        <f>IF(B236=0,0,COUNTIF('Cash flow (Q)'!E67:CN67,"")-$C$173)</f>
        <v>0</v>
      </c>
    </row>
    <row r="237" spans="2:3">
      <c r="B237" s="112" t="str">
        <f>'Cash flow (Q)'!B68</f>
        <v>63.Różnice kursowe (+włączenie do konsolidacji spółki zależnej)</v>
      </c>
      <c r="C237">
        <f>IF(B237=0,0,COUNTIF('Cash flow (Q)'!E68:CN68,"")-$C$173)</f>
        <v>0</v>
      </c>
    </row>
    <row r="238" spans="2:3">
      <c r="B238" s="112" t="str">
        <f>'Cash flow (Q)'!B69</f>
        <v>64.Różnice kursowe z przeliczenia jednostek zagranicznych</v>
      </c>
      <c r="C238">
        <f>IF(B238=0,0,COUNTIF('Cash flow (Q)'!E69:CN69,"")-$C$173)</f>
        <v>0</v>
      </c>
    </row>
    <row r="239" spans="2:3">
      <c r="B239" s="112" t="str">
        <f>'Cash flow (Q)'!B70</f>
        <v>65.Środki pieniężne i ich ekwiwalenty na koniec okresu</v>
      </c>
      <c r="C239">
        <f>IF(B239=0,0,COUNTIF('Cash flow (Q)'!E70:CN70,"")-$C$173)</f>
        <v>0</v>
      </c>
    </row>
    <row r="240" spans="2:3">
      <c r="B240" s="112" t="str">
        <f>'Cash flow (Q)'!B71</f>
        <v>Techniczny</v>
      </c>
      <c r="C240" s="114"/>
    </row>
    <row r="241" spans="2:3">
      <c r="B241" s="112">
        <f>'Cash flow (Q)'!B72</f>
        <v>0</v>
      </c>
      <c r="C241">
        <f>IF(B241=0,0,COUNTIF('Cash flow (Q)'!E72:CN72,"")-$C$173)</f>
        <v>0</v>
      </c>
    </row>
    <row r="242" spans="2:3">
      <c r="B242" s="112">
        <f>'Cash flow (Q)'!B73</f>
        <v>0</v>
      </c>
      <c r="C242">
        <f>IF(B242=0,0,COUNTIF('Cash flow (Q)'!E73:CN73,"")-$C$173)</f>
        <v>0</v>
      </c>
    </row>
    <row r="243" spans="2:3">
      <c r="B243" s="112">
        <f>'Cash flow (Q)'!B74</f>
        <v>0</v>
      </c>
      <c r="C243">
        <f>IF(B243=0,0,COUNTIF('Cash flow (Q)'!E74:CN74,"")-$C$173)</f>
        <v>0</v>
      </c>
    </row>
    <row r="244" spans="2:3">
      <c r="B244" s="112">
        <f>'Cash flow (Q)'!B75</f>
        <v>0</v>
      </c>
      <c r="C244">
        <f>IF(B244=0,0,COUNTIF('Cash flow (Q)'!E75:CN75,"")-$C$173)</f>
        <v>0</v>
      </c>
    </row>
    <row r="245" spans="2:3">
      <c r="B245" s="112">
        <f>'Cash flow (Q)'!B76</f>
        <v>0</v>
      </c>
      <c r="C245">
        <f>IF(B245=0,0,COUNTIF('Cash flow (Q)'!E76:CN76,"")-$C$173)</f>
        <v>0</v>
      </c>
    </row>
    <row r="246" spans="2:3">
      <c r="B246" s="112">
        <f>'Cash flow (Q)'!B77</f>
        <v>0</v>
      </c>
      <c r="C246">
        <f>IF(B246=0,0,COUNTIF('Cash flow (Q)'!E77:CN77,"")-$C$173)</f>
        <v>0</v>
      </c>
    </row>
    <row r="247" spans="2:3">
      <c r="B247" s="112">
        <f>'Cash flow (Q)'!B78</f>
        <v>0</v>
      </c>
      <c r="C247">
        <f>IF(B247=0,0,COUNTIF('Cash flow (Q)'!E78:CN78,"")-$C$173)</f>
        <v>0</v>
      </c>
    </row>
    <row r="248" spans="2:3">
      <c r="B248" s="112">
        <f>'Cash flow (Q)'!B79</f>
        <v>0</v>
      </c>
      <c r="C248">
        <f>IF(B248=0,0,COUNTIF('Cash flow (Q)'!E79:CN79,"")-$C$173)</f>
        <v>0</v>
      </c>
    </row>
    <row r="249" spans="2:3">
      <c r="B249" s="112">
        <f>'Cash flow (Q)'!B80</f>
        <v>0</v>
      </c>
      <c r="C249">
        <f>IF(B249=0,0,COUNTIF('Cash flow (Q)'!E80:CN80,"")-$C$173)</f>
        <v>0</v>
      </c>
    </row>
    <row r="250" spans="2:3">
      <c r="B250" s="112">
        <f>'Cash flow (Q)'!B81</f>
        <v>0</v>
      </c>
      <c r="C250">
        <f>IF(B250=0,0,COUNTIF('Cash flow (Q)'!E81:CN81,"")-$C$173)</f>
        <v>0</v>
      </c>
    </row>
    <row r="251" spans="2:3">
      <c r="B251" s="112">
        <f>'Cash flow (Q)'!B82</f>
        <v>0</v>
      </c>
      <c r="C251">
        <f>IF(B251=0,0,COUNTIF('Cash flow (Q)'!E82:CN82,"")-$C$173)</f>
        <v>0</v>
      </c>
    </row>
    <row r="252" spans="2:3">
      <c r="B252" s="112">
        <f>'Cash flow (Q)'!B83</f>
        <v>0</v>
      </c>
      <c r="C252">
        <f>IF(B252=0,0,COUNTIF('Cash flow (Q)'!E83:CN83,"")-$C$173)</f>
        <v>0</v>
      </c>
    </row>
    <row r="253" spans="2:3">
      <c r="B253" s="112">
        <f>'Cash flow (Q)'!B84</f>
        <v>0</v>
      </c>
      <c r="C253">
        <f>IF(B253=0,0,COUNTIF('Cash flow (Q)'!E84:CN84,"")-$C$173)</f>
        <v>0</v>
      </c>
    </row>
    <row r="254" spans="2:3">
      <c r="B254" s="112">
        <f>'Cash flow (Q)'!B85</f>
        <v>0</v>
      </c>
      <c r="C254">
        <f>IF(B254=0,0,COUNTIF('Cash flow (Q)'!E85:CN85,"")-$C$173)</f>
        <v>0</v>
      </c>
    </row>
    <row r="255" spans="2:3">
      <c r="B255" s="112">
        <f>'Cash flow (Q)'!B86</f>
        <v>0</v>
      </c>
      <c r="C255">
        <f>IF(B255=0,0,COUNTIF('Cash flow (Q)'!E86:CN86,"")-$C$173)</f>
        <v>0</v>
      </c>
    </row>
    <row r="256" spans="2:3">
      <c r="B256" s="112">
        <f>'Cash flow (Q)'!B87</f>
        <v>0</v>
      </c>
      <c r="C256">
        <f>IF(B256=0,0,COUNTIF('Cash flow (Q)'!E87:CN87,"")-$C$173)</f>
        <v>0</v>
      </c>
    </row>
    <row r="257" spans="2:3">
      <c r="B257" s="112">
        <f>'Cash flow (Q)'!B88</f>
        <v>0</v>
      </c>
      <c r="C257">
        <f>IF(B257=0,0,COUNTIF('Cash flow (Q)'!E88:CN88,"")-$C$173)</f>
        <v>0</v>
      </c>
    </row>
    <row r="258" spans="2:3">
      <c r="B258" s="112">
        <f>'Cash flow (Q)'!B89</f>
        <v>0</v>
      </c>
      <c r="C258">
        <f>IF(B258=0,0,COUNTIF('Cash flow (Q)'!E89:CN89,"")-$C$173)</f>
        <v>0</v>
      </c>
    </row>
    <row r="259" spans="2:3">
      <c r="B259" s="112">
        <f>'Cash flow (Q)'!B90</f>
        <v>0</v>
      </c>
      <c r="C259">
        <f>IF(B259=0,0,COUNTIF('Cash flow (Q)'!E90:CN90,"")-$C$173)</f>
        <v>0</v>
      </c>
    </row>
  </sheetData>
  <pageMargins left="0.7" right="0.7" top="0.75" bottom="0.75" header="0.3" footer="0.3"/>
  <pageSetup paperSize="9" orientation="portrait" r:id="rId1"/>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864"/>
  </sheetPr>
  <dimension ref="A1:J252"/>
  <sheetViews>
    <sheetView topLeftCell="A220" zoomScaleNormal="100" workbookViewId="0">
      <selection activeCell="H257" sqref="H257"/>
    </sheetView>
  </sheetViews>
  <sheetFormatPr defaultColWidth="11.42578125" defaultRowHeight="12"/>
  <cols>
    <col min="1" max="1" width="50.85546875" style="1" customWidth="1"/>
    <col min="2" max="4" width="9.42578125" style="1" customWidth="1"/>
    <col min="5" max="5" width="11" style="1" customWidth="1"/>
    <col min="6" max="7" width="9.42578125" style="1" customWidth="1"/>
    <col min="8" max="8" width="11.5703125" style="1" customWidth="1"/>
    <col min="9" max="9" width="10.28515625" style="1" bestFit="1" customWidth="1"/>
    <col min="10" max="10" width="12.140625" style="1" customWidth="1"/>
    <col min="11" max="11" width="16.42578125" style="1" bestFit="1" customWidth="1"/>
    <col min="12" max="12" width="33.140625" style="1" bestFit="1" customWidth="1"/>
    <col min="13" max="16384" width="11.42578125" style="1"/>
  </cols>
  <sheetData>
    <row r="1" spans="1:10" ht="60">
      <c r="A1" s="199" t="s">
        <v>282</v>
      </c>
      <c r="B1" s="284" t="s">
        <v>283</v>
      </c>
      <c r="C1" s="288"/>
      <c r="D1" s="288"/>
      <c r="E1" s="288"/>
      <c r="F1" s="288"/>
      <c r="G1" s="289"/>
      <c r="H1" s="287" t="s">
        <v>284</v>
      </c>
      <c r="I1" s="287" t="s">
        <v>285</v>
      </c>
      <c r="J1" s="284" t="s">
        <v>286</v>
      </c>
    </row>
    <row r="2" spans="1:10">
      <c r="A2" s="191"/>
      <c r="B2" s="192" t="s">
        <v>287</v>
      </c>
      <c r="C2" s="193" t="s">
        <v>288</v>
      </c>
      <c r="D2" s="193" t="s">
        <v>289</v>
      </c>
      <c r="E2" s="193" t="s">
        <v>290</v>
      </c>
      <c r="F2" s="193" t="s">
        <v>291</v>
      </c>
      <c r="G2" s="193" t="s">
        <v>292</v>
      </c>
      <c r="H2" s="287"/>
      <c r="I2" s="287"/>
      <c r="J2" s="284"/>
    </row>
    <row r="3" spans="1:10" ht="15" customHeight="1">
      <c r="A3" s="1" t="s">
        <v>293</v>
      </c>
    </row>
    <row r="4" spans="1:10" ht="30">
      <c r="A4" s="223" t="s">
        <v>52</v>
      </c>
    </row>
    <row r="6" spans="1:10">
      <c r="A6" s="26" t="s">
        <v>294</v>
      </c>
      <c r="B6" s="16"/>
      <c r="C6" s="16"/>
      <c r="D6" s="16"/>
      <c r="E6" s="16"/>
      <c r="F6" s="16"/>
      <c r="G6" s="16"/>
      <c r="H6" s="16"/>
      <c r="I6" s="16"/>
      <c r="J6" s="16"/>
    </row>
    <row r="7" spans="1:10">
      <c r="A7" s="18" t="s">
        <v>295</v>
      </c>
      <c r="B7" s="19">
        <v>91979</v>
      </c>
      <c r="C7" s="19">
        <v>451</v>
      </c>
      <c r="D7" s="19">
        <v>16070</v>
      </c>
      <c r="E7" s="19">
        <v>6406</v>
      </c>
      <c r="F7" s="19">
        <v>3487</v>
      </c>
      <c r="G7" s="19">
        <v>118393</v>
      </c>
      <c r="H7" s="285" t="s">
        <v>296</v>
      </c>
      <c r="I7" s="20"/>
      <c r="J7" s="19">
        <v>118393</v>
      </c>
    </row>
    <row r="8" spans="1:10">
      <c r="A8" s="14" t="s">
        <v>297</v>
      </c>
      <c r="B8" s="20">
        <v>91979</v>
      </c>
      <c r="C8" s="20">
        <v>451</v>
      </c>
      <c r="D8" s="20">
        <v>16070</v>
      </c>
      <c r="E8" s="20">
        <v>6406</v>
      </c>
      <c r="F8" s="20">
        <v>3487</v>
      </c>
      <c r="G8" s="20">
        <v>118393</v>
      </c>
      <c r="H8" s="285"/>
      <c r="I8" s="20"/>
      <c r="J8" s="20">
        <v>118393</v>
      </c>
    </row>
    <row r="9" spans="1:10">
      <c r="A9" s="14" t="s">
        <v>298</v>
      </c>
      <c r="B9" s="20">
        <v>3349</v>
      </c>
      <c r="C9" s="20">
        <v>0</v>
      </c>
      <c r="D9" s="20">
        <v>5160</v>
      </c>
      <c r="E9" s="20">
        <v>1121</v>
      </c>
      <c r="F9" s="20">
        <v>0</v>
      </c>
      <c r="G9" s="20">
        <v>9630</v>
      </c>
      <c r="H9" s="285"/>
      <c r="I9" s="20">
        <v>-9630</v>
      </c>
      <c r="J9" s="20">
        <v>0</v>
      </c>
    </row>
    <row r="10" spans="1:10">
      <c r="A10" s="14"/>
      <c r="B10" s="20"/>
      <c r="C10" s="20"/>
      <c r="D10" s="20"/>
      <c r="E10" s="20"/>
      <c r="F10" s="20"/>
      <c r="G10" s="20"/>
      <c r="H10" s="285"/>
      <c r="I10" s="20"/>
      <c r="J10" s="20">
        <v>0</v>
      </c>
    </row>
    <row r="11" spans="1:10">
      <c r="A11" s="14" t="s">
        <v>299</v>
      </c>
      <c r="B11" s="20">
        <v>95328</v>
      </c>
      <c r="C11" s="20">
        <v>451</v>
      </c>
      <c r="D11" s="20">
        <v>21230</v>
      </c>
      <c r="E11" s="20">
        <v>7527</v>
      </c>
      <c r="F11" s="20">
        <v>3487</v>
      </c>
      <c r="G11" s="20">
        <v>128023</v>
      </c>
      <c r="H11" s="285"/>
      <c r="I11" s="20"/>
      <c r="J11" s="20">
        <v>128023</v>
      </c>
    </row>
    <row r="12" spans="1:10">
      <c r="A12" s="18" t="s">
        <v>300</v>
      </c>
      <c r="B12" s="19">
        <v>67375</v>
      </c>
      <c r="C12" s="19">
        <v>379</v>
      </c>
      <c r="D12" s="19">
        <v>10978</v>
      </c>
      <c r="E12" s="19">
        <v>4798</v>
      </c>
      <c r="F12" s="19">
        <v>2533</v>
      </c>
      <c r="G12" s="20">
        <v>86063</v>
      </c>
      <c r="H12" s="285"/>
      <c r="I12" s="20"/>
      <c r="J12" s="19">
        <v>86063</v>
      </c>
    </row>
    <row r="13" spans="1:10">
      <c r="A13" s="15" t="s">
        <v>301</v>
      </c>
      <c r="B13" s="17">
        <v>24604</v>
      </c>
      <c r="C13" s="17">
        <v>72</v>
      </c>
      <c r="D13" s="17">
        <v>5092</v>
      </c>
      <c r="E13" s="17">
        <v>1608</v>
      </c>
      <c r="F13" s="17">
        <v>954</v>
      </c>
      <c r="G13" s="17">
        <v>32330</v>
      </c>
      <c r="H13" s="17"/>
      <c r="I13" s="17"/>
      <c r="J13" s="17">
        <v>32330</v>
      </c>
    </row>
    <row r="15" spans="1:10">
      <c r="A15" s="26" t="s">
        <v>302</v>
      </c>
      <c r="B15" s="16"/>
      <c r="C15" s="16"/>
      <c r="D15" s="16"/>
      <c r="E15" s="16"/>
      <c r="F15" s="16"/>
      <c r="G15" s="16"/>
      <c r="H15" s="16"/>
      <c r="I15" s="16"/>
      <c r="J15" s="16"/>
    </row>
    <row r="16" spans="1:10" ht="12.75" customHeight="1">
      <c r="A16" s="18" t="s">
        <v>295</v>
      </c>
      <c r="B16" s="19">
        <v>142026</v>
      </c>
      <c r="C16" s="19">
        <v>1005</v>
      </c>
      <c r="D16" s="19">
        <v>20500</v>
      </c>
      <c r="E16" s="19">
        <v>8354</v>
      </c>
      <c r="F16" s="19">
        <v>10009</v>
      </c>
      <c r="G16" s="19">
        <v>181894</v>
      </c>
      <c r="H16" s="285" t="s">
        <v>296</v>
      </c>
      <c r="I16" s="20"/>
      <c r="J16" s="19">
        <v>181894</v>
      </c>
    </row>
    <row r="17" spans="1:10">
      <c r="A17" s="14" t="s">
        <v>297</v>
      </c>
      <c r="B17" s="20">
        <v>142026</v>
      </c>
      <c r="C17" s="20">
        <v>1005</v>
      </c>
      <c r="D17" s="20">
        <v>20500</v>
      </c>
      <c r="E17" s="20">
        <v>8354</v>
      </c>
      <c r="F17" s="20">
        <v>10009</v>
      </c>
      <c r="G17" s="20">
        <v>181894</v>
      </c>
      <c r="H17" s="285"/>
      <c r="I17" s="20"/>
      <c r="J17" s="20">
        <v>181894</v>
      </c>
    </row>
    <row r="18" spans="1:10">
      <c r="A18" s="14" t="s">
        <v>298</v>
      </c>
      <c r="B18" s="20">
        <v>7446</v>
      </c>
      <c r="C18" s="20">
        <v>0</v>
      </c>
      <c r="D18" s="20">
        <v>6956</v>
      </c>
      <c r="E18" s="20">
        <v>1166</v>
      </c>
      <c r="F18" s="20">
        <v>0</v>
      </c>
      <c r="G18" s="20">
        <v>15568</v>
      </c>
      <c r="H18" s="285"/>
      <c r="I18" s="20">
        <v>-15568</v>
      </c>
      <c r="J18" s="20">
        <v>0</v>
      </c>
    </row>
    <row r="19" spans="1:10">
      <c r="A19" s="14"/>
      <c r="B19" s="20"/>
      <c r="C19" s="20"/>
      <c r="D19" s="20"/>
      <c r="E19" s="20"/>
      <c r="F19" s="20"/>
      <c r="G19" s="20"/>
      <c r="H19" s="285"/>
      <c r="I19" s="20"/>
      <c r="J19" s="20">
        <v>0</v>
      </c>
    </row>
    <row r="20" spans="1:10">
      <c r="A20" s="14" t="s">
        <v>299</v>
      </c>
      <c r="B20" s="20">
        <v>149472</v>
      </c>
      <c r="C20" s="20">
        <v>1005</v>
      </c>
      <c r="D20" s="20">
        <v>27456</v>
      </c>
      <c r="E20" s="20">
        <v>9520</v>
      </c>
      <c r="F20" s="20">
        <v>10009</v>
      </c>
      <c r="G20" s="20">
        <v>197462</v>
      </c>
      <c r="H20" s="285"/>
      <c r="I20" s="20"/>
      <c r="J20" s="20">
        <v>197462</v>
      </c>
    </row>
    <row r="21" spans="1:10">
      <c r="A21" s="18" t="s">
        <v>300</v>
      </c>
      <c r="B21" s="19">
        <v>101435</v>
      </c>
      <c r="C21" s="19">
        <v>721</v>
      </c>
      <c r="D21" s="19">
        <v>12891</v>
      </c>
      <c r="E21" s="19">
        <v>5520</v>
      </c>
      <c r="F21" s="19">
        <v>6389</v>
      </c>
      <c r="G21" s="20">
        <v>126956</v>
      </c>
      <c r="H21" s="285"/>
      <c r="I21" s="20"/>
      <c r="J21" s="19">
        <v>126956</v>
      </c>
    </row>
    <row r="22" spans="1:10">
      <c r="A22" s="15" t="s">
        <v>301</v>
      </c>
      <c r="B22" s="17">
        <v>40591</v>
      </c>
      <c r="C22" s="17">
        <v>284</v>
      </c>
      <c r="D22" s="17">
        <v>7609</v>
      </c>
      <c r="E22" s="17">
        <v>2834</v>
      </c>
      <c r="F22" s="17">
        <v>3620</v>
      </c>
      <c r="G22" s="17">
        <v>54938</v>
      </c>
      <c r="H22" s="17"/>
      <c r="I22" s="17"/>
      <c r="J22" s="17">
        <v>54938</v>
      </c>
    </row>
    <row r="24" spans="1:10">
      <c r="A24" s="26" t="s">
        <v>303</v>
      </c>
      <c r="B24" s="35"/>
      <c r="C24" s="35"/>
      <c r="D24" s="35"/>
      <c r="E24" s="35"/>
      <c r="F24" s="35"/>
      <c r="G24" s="35"/>
      <c r="H24" s="16"/>
      <c r="I24" s="16"/>
      <c r="J24" s="16"/>
    </row>
    <row r="25" spans="1:10" ht="12.75" customHeight="1">
      <c r="A25" s="18" t="s">
        <v>295</v>
      </c>
      <c r="B25" s="36">
        <v>141637</v>
      </c>
      <c r="C25" s="36">
        <v>948</v>
      </c>
      <c r="D25" s="36">
        <v>25116</v>
      </c>
      <c r="E25" s="36">
        <v>8076</v>
      </c>
      <c r="F25" s="36">
        <v>8234</v>
      </c>
      <c r="G25" s="36">
        <v>184011</v>
      </c>
      <c r="H25" s="285" t="s">
        <v>296</v>
      </c>
      <c r="I25" s="20"/>
      <c r="J25" s="19">
        <v>184011</v>
      </c>
    </row>
    <row r="26" spans="1:10">
      <c r="A26" s="14" t="s">
        <v>297</v>
      </c>
      <c r="B26" s="37">
        <v>141637</v>
      </c>
      <c r="C26" s="37">
        <v>948</v>
      </c>
      <c r="D26" s="37">
        <v>25116</v>
      </c>
      <c r="E26" s="37">
        <v>8076</v>
      </c>
      <c r="F26" s="37">
        <v>8234</v>
      </c>
      <c r="G26" s="37">
        <v>184011</v>
      </c>
      <c r="H26" s="285"/>
      <c r="I26" s="20"/>
      <c r="J26" s="20">
        <v>184011</v>
      </c>
    </row>
    <row r="27" spans="1:10">
      <c r="A27" s="14" t="s">
        <v>298</v>
      </c>
      <c r="B27" s="37">
        <v>9785</v>
      </c>
      <c r="C27" s="37">
        <v>0</v>
      </c>
      <c r="D27" s="37">
        <v>8866</v>
      </c>
      <c r="E27" s="37">
        <v>1383</v>
      </c>
      <c r="F27" s="37">
        <v>0</v>
      </c>
      <c r="G27" s="37">
        <v>20034</v>
      </c>
      <c r="H27" s="285"/>
      <c r="I27" s="20">
        <v>-20034</v>
      </c>
      <c r="J27" s="20">
        <v>0</v>
      </c>
    </row>
    <row r="28" spans="1:10">
      <c r="A28" s="14"/>
      <c r="B28" s="37"/>
      <c r="C28" s="37"/>
      <c r="D28" s="37"/>
      <c r="E28" s="37"/>
      <c r="F28" s="37"/>
      <c r="G28" s="37"/>
      <c r="H28" s="285"/>
      <c r="I28" s="20"/>
      <c r="J28" s="20">
        <v>0</v>
      </c>
    </row>
    <row r="29" spans="1:10">
      <c r="A29" s="14" t="s">
        <v>299</v>
      </c>
      <c r="B29" s="37">
        <v>151422</v>
      </c>
      <c r="C29" s="37">
        <v>948</v>
      </c>
      <c r="D29" s="37">
        <v>33982</v>
      </c>
      <c r="E29" s="37">
        <v>9459</v>
      </c>
      <c r="F29" s="37">
        <v>8234</v>
      </c>
      <c r="G29" s="37">
        <v>204045</v>
      </c>
      <c r="H29" s="285"/>
      <c r="I29" s="20"/>
      <c r="J29" s="20">
        <v>204045</v>
      </c>
    </row>
    <row r="30" spans="1:10">
      <c r="A30" s="18" t="s">
        <v>300</v>
      </c>
      <c r="B30" s="36">
        <v>102992</v>
      </c>
      <c r="C30" s="36">
        <v>771</v>
      </c>
      <c r="D30" s="36">
        <v>16027</v>
      </c>
      <c r="E30" s="36">
        <v>5460</v>
      </c>
      <c r="F30" s="36">
        <v>5365</v>
      </c>
      <c r="G30" s="36">
        <v>130615</v>
      </c>
      <c r="H30" s="285"/>
      <c r="I30" s="20"/>
      <c r="J30" s="19">
        <v>130615</v>
      </c>
    </row>
    <row r="31" spans="1:10">
      <c r="A31" s="15" t="s">
        <v>301</v>
      </c>
      <c r="B31" s="22">
        <v>38645</v>
      </c>
      <c r="C31" s="22">
        <v>177</v>
      </c>
      <c r="D31" s="22">
        <v>9089</v>
      </c>
      <c r="E31" s="22">
        <v>2616</v>
      </c>
      <c r="F31" s="22">
        <v>2869</v>
      </c>
      <c r="G31" s="22">
        <v>53396</v>
      </c>
      <c r="H31" s="17"/>
      <c r="I31" s="17"/>
      <c r="J31" s="17">
        <v>53396</v>
      </c>
    </row>
    <row r="32" spans="1:10">
      <c r="A32" s="16"/>
      <c r="B32" s="35"/>
      <c r="C32" s="35"/>
      <c r="D32" s="35"/>
      <c r="E32" s="35"/>
      <c r="F32" s="35"/>
      <c r="G32" s="35"/>
      <c r="H32" s="35"/>
      <c r="I32" s="35"/>
      <c r="J32" s="35"/>
    </row>
    <row r="33" spans="1:10">
      <c r="A33" s="26" t="s">
        <v>304</v>
      </c>
      <c r="B33" s="35"/>
      <c r="C33" s="35"/>
      <c r="D33" s="35"/>
      <c r="E33" s="35"/>
      <c r="F33" s="35"/>
      <c r="G33" s="35"/>
      <c r="H33" s="35"/>
      <c r="I33" s="35"/>
      <c r="J33" s="35"/>
    </row>
    <row r="34" spans="1:10" ht="12" customHeight="1">
      <c r="A34" s="18" t="s">
        <v>295</v>
      </c>
      <c r="B34" s="19">
        <v>80155</v>
      </c>
      <c r="C34" s="19">
        <v>861</v>
      </c>
      <c r="D34" s="19">
        <v>11767</v>
      </c>
      <c r="E34" s="19">
        <v>5538</v>
      </c>
      <c r="F34" s="19">
        <v>4158</v>
      </c>
      <c r="G34" s="19">
        <v>102479</v>
      </c>
      <c r="H34" s="286" t="s">
        <v>296</v>
      </c>
      <c r="I34" s="41"/>
      <c r="J34" s="19">
        <v>102479</v>
      </c>
    </row>
    <row r="35" spans="1:10">
      <c r="A35" s="14" t="s">
        <v>297</v>
      </c>
      <c r="B35" s="41">
        <v>80155</v>
      </c>
      <c r="C35" s="41">
        <v>861</v>
      </c>
      <c r="D35" s="41">
        <v>11767</v>
      </c>
      <c r="E35" s="41">
        <v>5538</v>
      </c>
      <c r="F35" s="41">
        <v>4158</v>
      </c>
      <c r="G35" s="41">
        <v>102479</v>
      </c>
      <c r="H35" s="286"/>
      <c r="I35" s="41"/>
      <c r="J35" s="41">
        <v>102479</v>
      </c>
    </row>
    <row r="36" spans="1:10">
      <c r="A36" s="14" t="s">
        <v>298</v>
      </c>
      <c r="B36" s="41">
        <v>3690</v>
      </c>
      <c r="C36" s="41">
        <v>0</v>
      </c>
      <c r="D36" s="41">
        <v>4434</v>
      </c>
      <c r="E36" s="41">
        <v>258</v>
      </c>
      <c r="F36" s="41">
        <v>0</v>
      </c>
      <c r="G36" s="41">
        <v>8382</v>
      </c>
      <c r="H36" s="286"/>
      <c r="I36" s="41">
        <v>-8382</v>
      </c>
      <c r="J36" s="41">
        <v>0</v>
      </c>
    </row>
    <row r="37" spans="1:10">
      <c r="A37" s="14"/>
      <c r="B37" s="41"/>
      <c r="C37" s="41"/>
      <c r="D37" s="41"/>
      <c r="E37" s="41"/>
      <c r="F37" s="41"/>
      <c r="G37" s="41"/>
      <c r="H37" s="286"/>
      <c r="I37" s="41"/>
      <c r="J37" s="41">
        <v>0</v>
      </c>
    </row>
    <row r="38" spans="1:10">
      <c r="A38" s="14" t="s">
        <v>299</v>
      </c>
      <c r="B38" s="41">
        <v>83845</v>
      </c>
      <c r="C38" s="41">
        <v>861</v>
      </c>
      <c r="D38" s="41">
        <v>16201</v>
      </c>
      <c r="E38" s="41">
        <v>5796</v>
      </c>
      <c r="F38" s="41">
        <v>4158</v>
      </c>
      <c r="G38" s="41">
        <v>110861</v>
      </c>
      <c r="H38" s="286"/>
      <c r="I38" s="41"/>
      <c r="J38" s="41">
        <v>110861</v>
      </c>
    </row>
    <row r="39" spans="1:10">
      <c r="A39" s="18" t="s">
        <v>300</v>
      </c>
      <c r="B39" s="19">
        <v>63593</v>
      </c>
      <c r="C39" s="19">
        <v>743</v>
      </c>
      <c r="D39" s="19">
        <v>8712</v>
      </c>
      <c r="E39" s="19">
        <v>3570</v>
      </c>
      <c r="F39" s="19">
        <v>3125</v>
      </c>
      <c r="G39" s="19">
        <v>79743</v>
      </c>
      <c r="H39" s="286"/>
      <c r="I39" s="41"/>
      <c r="J39" s="19">
        <v>79743</v>
      </c>
    </row>
    <row r="40" spans="1:10">
      <c r="A40" s="15" t="s">
        <v>301</v>
      </c>
      <c r="B40" s="17">
        <v>16562</v>
      </c>
      <c r="C40" s="17">
        <v>118</v>
      </c>
      <c r="D40" s="17">
        <v>3055</v>
      </c>
      <c r="E40" s="17">
        <v>1968</v>
      </c>
      <c r="F40" s="17">
        <v>1033</v>
      </c>
      <c r="G40" s="17">
        <v>22736</v>
      </c>
      <c r="H40" s="17"/>
      <c r="I40" s="17"/>
      <c r="J40" s="17">
        <v>22736</v>
      </c>
    </row>
    <row r="41" spans="1:10">
      <c r="A41" s="16"/>
      <c r="B41" s="35"/>
      <c r="C41" s="35"/>
      <c r="D41" s="35"/>
      <c r="E41" s="35"/>
      <c r="F41" s="35"/>
      <c r="G41" s="35"/>
      <c r="H41" s="35"/>
      <c r="I41" s="35"/>
      <c r="J41" s="35"/>
    </row>
    <row r="42" spans="1:10">
      <c r="A42" s="26" t="s">
        <v>305</v>
      </c>
      <c r="B42" s="16"/>
      <c r="C42" s="16"/>
      <c r="D42" s="16"/>
      <c r="E42" s="16"/>
      <c r="F42" s="16"/>
      <c r="G42" s="16"/>
      <c r="H42" s="16"/>
      <c r="I42" s="16"/>
      <c r="J42" s="16"/>
    </row>
    <row r="43" spans="1:10">
      <c r="A43" s="18" t="s">
        <v>295</v>
      </c>
      <c r="B43" s="19">
        <v>104313</v>
      </c>
      <c r="C43" s="19">
        <v>546</v>
      </c>
      <c r="D43" s="19">
        <v>13659</v>
      </c>
      <c r="E43" s="19">
        <v>5870</v>
      </c>
      <c r="F43" s="19">
        <v>4118</v>
      </c>
      <c r="G43" s="19">
        <v>128506</v>
      </c>
      <c r="H43" s="285" t="s">
        <v>296</v>
      </c>
      <c r="I43" s="20"/>
      <c r="J43" s="19">
        <v>128506</v>
      </c>
    </row>
    <row r="44" spans="1:10">
      <c r="A44" s="14" t="s">
        <v>297</v>
      </c>
      <c r="B44" s="20">
        <v>104313</v>
      </c>
      <c r="C44" s="20">
        <v>546</v>
      </c>
      <c r="D44" s="20">
        <v>13659</v>
      </c>
      <c r="E44" s="20">
        <v>5870</v>
      </c>
      <c r="F44" s="20">
        <v>4118</v>
      </c>
      <c r="G44" s="20">
        <v>128506</v>
      </c>
      <c r="H44" s="285"/>
      <c r="I44" s="20"/>
      <c r="J44" s="20">
        <v>128506</v>
      </c>
    </row>
    <row r="45" spans="1:10">
      <c r="A45" s="14" t="s">
        <v>298</v>
      </c>
      <c r="B45" s="20">
        <v>5341</v>
      </c>
      <c r="C45" s="20">
        <v>0</v>
      </c>
      <c r="D45" s="20">
        <v>3255</v>
      </c>
      <c r="E45" s="20">
        <v>488</v>
      </c>
      <c r="F45" s="20">
        <v>0</v>
      </c>
      <c r="G45" s="20">
        <v>9084</v>
      </c>
      <c r="H45" s="285"/>
      <c r="I45" s="20">
        <v>-9084</v>
      </c>
      <c r="J45" s="20">
        <v>0</v>
      </c>
    </row>
    <row r="46" spans="1:10">
      <c r="A46" s="14"/>
      <c r="B46" s="20"/>
      <c r="C46" s="20"/>
      <c r="D46" s="20"/>
      <c r="E46" s="20"/>
      <c r="F46" s="20"/>
      <c r="G46" s="20"/>
      <c r="H46" s="285"/>
      <c r="I46" s="20"/>
      <c r="J46" s="20">
        <v>0</v>
      </c>
    </row>
    <row r="47" spans="1:10">
      <c r="A47" s="14" t="s">
        <v>299</v>
      </c>
      <c r="B47" s="20">
        <v>109654</v>
      </c>
      <c r="C47" s="20">
        <v>546</v>
      </c>
      <c r="D47" s="20">
        <v>16914</v>
      </c>
      <c r="E47" s="20">
        <v>6358</v>
      </c>
      <c r="F47" s="20">
        <v>4118</v>
      </c>
      <c r="G47" s="20">
        <v>137590</v>
      </c>
      <c r="H47" s="285"/>
      <c r="I47" s="20"/>
      <c r="J47" s="20">
        <v>137590</v>
      </c>
    </row>
    <row r="48" spans="1:10">
      <c r="A48" s="18" t="s">
        <v>300</v>
      </c>
      <c r="B48" s="19">
        <v>73611</v>
      </c>
      <c r="C48" s="19">
        <v>451</v>
      </c>
      <c r="D48" s="19">
        <v>9164</v>
      </c>
      <c r="E48" s="19">
        <v>3808</v>
      </c>
      <c r="F48" s="19">
        <v>2806</v>
      </c>
      <c r="G48" s="20">
        <v>89840</v>
      </c>
      <c r="H48" s="285"/>
      <c r="I48" s="20"/>
      <c r="J48" s="19">
        <v>89840</v>
      </c>
    </row>
    <row r="49" spans="1:10">
      <c r="A49" s="15" t="s">
        <v>301</v>
      </c>
      <c r="B49" s="17">
        <v>30702</v>
      </c>
      <c r="C49" s="17">
        <v>95</v>
      </c>
      <c r="D49" s="17">
        <v>4495</v>
      </c>
      <c r="E49" s="17">
        <v>2062</v>
      </c>
      <c r="F49" s="17">
        <v>1312</v>
      </c>
      <c r="G49" s="17">
        <v>38666</v>
      </c>
      <c r="H49" s="17"/>
      <c r="I49" s="17"/>
      <c r="J49" s="17">
        <v>38666</v>
      </c>
    </row>
    <row r="50" spans="1:10">
      <c r="A50" s="16"/>
      <c r="B50" s="42"/>
      <c r="C50" s="42"/>
      <c r="D50" s="42"/>
      <c r="E50" s="42"/>
      <c r="F50" s="42"/>
      <c r="G50" s="42"/>
      <c r="H50" s="42"/>
      <c r="I50" s="42"/>
      <c r="J50" s="42"/>
    </row>
    <row r="51" spans="1:10">
      <c r="A51" s="26" t="s">
        <v>306</v>
      </c>
      <c r="B51" s="16"/>
      <c r="C51" s="16"/>
      <c r="D51" s="16"/>
      <c r="E51" s="16"/>
      <c r="F51" s="16"/>
      <c r="G51" s="16"/>
      <c r="H51" s="16"/>
      <c r="I51" s="16"/>
      <c r="J51" s="16"/>
    </row>
    <row r="52" spans="1:10">
      <c r="A52" s="18" t="s">
        <v>295</v>
      </c>
      <c r="B52" s="19">
        <v>139505</v>
      </c>
      <c r="C52" s="19">
        <v>22229</v>
      </c>
      <c r="D52" s="19">
        <v>22253</v>
      </c>
      <c r="E52" s="19">
        <v>8003</v>
      </c>
      <c r="F52" s="19">
        <v>8984</v>
      </c>
      <c r="G52" s="19">
        <v>200974</v>
      </c>
      <c r="H52" s="285" t="s">
        <v>296</v>
      </c>
      <c r="I52" s="20"/>
      <c r="J52" s="19">
        <v>200974</v>
      </c>
    </row>
    <row r="53" spans="1:10">
      <c r="A53" s="14" t="s">
        <v>297</v>
      </c>
      <c r="B53" s="20">
        <v>139505</v>
      </c>
      <c r="C53" s="20">
        <v>22229</v>
      </c>
      <c r="D53" s="20">
        <v>22253</v>
      </c>
      <c r="E53" s="20">
        <v>8003</v>
      </c>
      <c r="F53" s="20">
        <v>8984</v>
      </c>
      <c r="G53" s="20">
        <v>200974</v>
      </c>
      <c r="H53" s="285"/>
      <c r="I53" s="20"/>
      <c r="J53" s="20">
        <v>200974</v>
      </c>
    </row>
    <row r="54" spans="1:10">
      <c r="A54" s="14" t="s">
        <v>298</v>
      </c>
      <c r="B54" s="20">
        <v>7721</v>
      </c>
      <c r="C54" s="20">
        <v>0</v>
      </c>
      <c r="D54" s="20">
        <v>7074</v>
      </c>
      <c r="E54" s="20">
        <v>723</v>
      </c>
      <c r="F54" s="20">
        <v>596</v>
      </c>
      <c r="G54" s="20">
        <v>16114</v>
      </c>
      <c r="H54" s="285"/>
      <c r="I54" s="20">
        <v>-16114</v>
      </c>
      <c r="J54" s="20">
        <v>0</v>
      </c>
    </row>
    <row r="55" spans="1:10">
      <c r="A55" s="14"/>
      <c r="B55" s="20"/>
      <c r="C55" s="20"/>
      <c r="D55" s="20"/>
      <c r="E55" s="20"/>
      <c r="F55" s="20"/>
      <c r="G55" s="20"/>
      <c r="H55" s="285"/>
      <c r="I55" s="20"/>
      <c r="J55" s="20">
        <v>0</v>
      </c>
    </row>
    <row r="56" spans="1:10">
      <c r="A56" s="14" t="s">
        <v>299</v>
      </c>
      <c r="B56" s="20">
        <v>147226</v>
      </c>
      <c r="C56" s="20">
        <v>22229</v>
      </c>
      <c r="D56" s="20">
        <v>29327</v>
      </c>
      <c r="E56" s="20">
        <v>8726</v>
      </c>
      <c r="F56" s="20">
        <v>9580</v>
      </c>
      <c r="G56" s="20">
        <v>217088</v>
      </c>
      <c r="H56" s="285"/>
      <c r="I56" s="20"/>
      <c r="J56" s="20">
        <v>217088</v>
      </c>
    </row>
    <row r="57" spans="1:10">
      <c r="A57" s="18" t="s">
        <v>300</v>
      </c>
      <c r="B57" s="19">
        <v>105190</v>
      </c>
      <c r="C57" s="19">
        <v>17300</v>
      </c>
      <c r="D57" s="19">
        <v>17661</v>
      </c>
      <c r="E57" s="19">
        <v>4939</v>
      </c>
      <c r="F57" s="19">
        <v>6331</v>
      </c>
      <c r="G57" s="20">
        <v>151421</v>
      </c>
      <c r="H57" s="285"/>
      <c r="I57" s="20"/>
      <c r="J57" s="19">
        <v>151421</v>
      </c>
    </row>
    <row r="58" spans="1:10">
      <c r="A58" s="15" t="s">
        <v>301</v>
      </c>
      <c r="B58" s="17">
        <v>34315</v>
      </c>
      <c r="C58" s="17">
        <v>4929</v>
      </c>
      <c r="D58" s="17">
        <v>4592</v>
      </c>
      <c r="E58" s="17">
        <v>3064</v>
      </c>
      <c r="F58" s="17">
        <v>2653</v>
      </c>
      <c r="G58" s="17">
        <v>49553</v>
      </c>
      <c r="H58" s="17"/>
      <c r="I58" s="17"/>
      <c r="J58" s="17">
        <v>49553</v>
      </c>
    </row>
    <row r="59" spans="1:10">
      <c r="A59" s="16"/>
      <c r="B59" s="42"/>
      <c r="C59" s="42"/>
      <c r="D59" s="42"/>
      <c r="E59" s="42"/>
      <c r="F59" s="42"/>
      <c r="G59" s="42"/>
      <c r="H59" s="42"/>
      <c r="I59" s="42"/>
      <c r="J59" s="42"/>
    </row>
    <row r="60" spans="1:10">
      <c r="A60" s="26" t="s">
        <v>307</v>
      </c>
      <c r="B60" s="16"/>
      <c r="C60" s="16"/>
      <c r="D60" s="16"/>
      <c r="E60" s="16"/>
      <c r="F60" s="16"/>
      <c r="G60" s="16"/>
      <c r="H60" s="16"/>
      <c r="I60" s="16"/>
      <c r="J60" s="16"/>
    </row>
    <row r="61" spans="1:10">
      <c r="A61" s="18" t="s">
        <v>295</v>
      </c>
      <c r="B61" s="19">
        <v>150032</v>
      </c>
      <c r="C61" s="19">
        <v>48829</v>
      </c>
      <c r="D61" s="19">
        <v>25962</v>
      </c>
      <c r="E61" s="19">
        <v>8426</v>
      </c>
      <c r="F61" s="19">
        <v>12855</v>
      </c>
      <c r="G61" s="19">
        <v>246104</v>
      </c>
      <c r="H61" s="285" t="s">
        <v>296</v>
      </c>
      <c r="I61" s="20"/>
      <c r="J61" s="19">
        <v>246104</v>
      </c>
    </row>
    <row r="62" spans="1:10">
      <c r="A62" s="14" t="s">
        <v>297</v>
      </c>
      <c r="B62" s="20">
        <v>150032</v>
      </c>
      <c r="C62" s="20">
        <v>48829</v>
      </c>
      <c r="D62" s="20">
        <v>25962</v>
      </c>
      <c r="E62" s="20">
        <v>8426</v>
      </c>
      <c r="F62" s="20">
        <v>12855</v>
      </c>
      <c r="G62" s="20">
        <v>246104</v>
      </c>
      <c r="H62" s="285"/>
      <c r="I62" s="20"/>
      <c r="J62" s="20">
        <v>246104</v>
      </c>
    </row>
    <row r="63" spans="1:10">
      <c r="A63" s="14" t="s">
        <v>298</v>
      </c>
      <c r="B63" s="20">
        <v>8557</v>
      </c>
      <c r="C63" s="20">
        <v>908</v>
      </c>
      <c r="D63" s="20">
        <v>5842</v>
      </c>
      <c r="E63" s="20">
        <v>453</v>
      </c>
      <c r="F63" s="20">
        <v>2766</v>
      </c>
      <c r="G63" s="20">
        <v>18526</v>
      </c>
      <c r="H63" s="285"/>
      <c r="I63" s="20">
        <v>-18526</v>
      </c>
      <c r="J63" s="20">
        <v>0</v>
      </c>
    </row>
    <row r="64" spans="1:10">
      <c r="A64" s="14"/>
      <c r="B64" s="20"/>
      <c r="C64" s="20"/>
      <c r="D64" s="20"/>
      <c r="E64" s="20"/>
      <c r="F64" s="20"/>
      <c r="G64" s="20"/>
      <c r="H64" s="285"/>
      <c r="I64" s="20"/>
      <c r="J64" s="20">
        <v>0</v>
      </c>
    </row>
    <row r="65" spans="1:10">
      <c r="A65" s="14" t="s">
        <v>299</v>
      </c>
      <c r="B65" s="20">
        <v>158589</v>
      </c>
      <c r="C65" s="20">
        <v>49737</v>
      </c>
      <c r="D65" s="20">
        <v>31804</v>
      </c>
      <c r="E65" s="20">
        <v>8879</v>
      </c>
      <c r="F65" s="20">
        <v>15621</v>
      </c>
      <c r="G65" s="20">
        <v>264630</v>
      </c>
      <c r="H65" s="285"/>
      <c r="I65" s="20"/>
      <c r="J65" s="20">
        <v>264630</v>
      </c>
    </row>
    <row r="66" spans="1:10">
      <c r="A66" s="18" t="s">
        <v>300</v>
      </c>
      <c r="B66" s="19">
        <v>107178</v>
      </c>
      <c r="C66" s="19">
        <v>42449</v>
      </c>
      <c r="D66" s="19">
        <v>17424</v>
      </c>
      <c r="E66" s="19">
        <v>5343</v>
      </c>
      <c r="F66" s="19">
        <v>5184</v>
      </c>
      <c r="G66" s="20">
        <v>177578</v>
      </c>
      <c r="H66" s="285"/>
      <c r="I66" s="20"/>
      <c r="J66" s="19">
        <v>177578</v>
      </c>
    </row>
    <row r="67" spans="1:10">
      <c r="A67" s="15" t="s">
        <v>301</v>
      </c>
      <c r="B67" s="17">
        <v>42854</v>
      </c>
      <c r="C67" s="17">
        <v>6380</v>
      </c>
      <c r="D67" s="17">
        <v>8538</v>
      </c>
      <c r="E67" s="17">
        <v>3083</v>
      </c>
      <c r="F67" s="17">
        <v>7671</v>
      </c>
      <c r="G67" s="17">
        <v>68526</v>
      </c>
      <c r="H67" s="17"/>
      <c r="I67" s="17"/>
      <c r="J67" s="17">
        <v>68526</v>
      </c>
    </row>
    <row r="68" spans="1:10">
      <c r="A68" s="16"/>
      <c r="B68" s="42"/>
      <c r="C68" s="42"/>
      <c r="D68" s="42"/>
      <c r="E68" s="42"/>
      <c r="F68" s="42"/>
      <c r="G68" s="42"/>
      <c r="H68" s="42"/>
      <c r="I68" s="42"/>
      <c r="J68" s="42"/>
    </row>
    <row r="69" spans="1:10">
      <c r="A69" s="26" t="s">
        <v>308</v>
      </c>
      <c r="B69" s="16"/>
      <c r="C69" s="16"/>
      <c r="D69" s="16"/>
      <c r="E69" s="16"/>
      <c r="F69" s="16"/>
      <c r="G69" s="16"/>
      <c r="H69" s="16"/>
      <c r="I69" s="16"/>
      <c r="J69" s="16"/>
    </row>
    <row r="70" spans="1:10">
      <c r="A70" s="18" t="s">
        <v>295</v>
      </c>
      <c r="B70" s="19">
        <v>86634</v>
      </c>
      <c r="C70" s="19">
        <v>27825</v>
      </c>
      <c r="D70" s="19">
        <v>15541</v>
      </c>
      <c r="E70" s="19">
        <v>4098</v>
      </c>
      <c r="F70" s="19">
        <v>7400</v>
      </c>
      <c r="G70" s="19">
        <v>141498</v>
      </c>
      <c r="H70" s="285" t="s">
        <v>296</v>
      </c>
      <c r="I70" s="20"/>
      <c r="J70" s="19">
        <v>141498</v>
      </c>
    </row>
    <row r="71" spans="1:10">
      <c r="A71" s="14" t="s">
        <v>297</v>
      </c>
      <c r="B71" s="20">
        <v>86634</v>
      </c>
      <c r="C71" s="20">
        <v>27825</v>
      </c>
      <c r="D71" s="20">
        <v>15541</v>
      </c>
      <c r="E71" s="20">
        <v>4098</v>
      </c>
      <c r="F71" s="20">
        <v>7400</v>
      </c>
      <c r="G71" s="20">
        <v>141498</v>
      </c>
      <c r="H71" s="285"/>
      <c r="I71" s="20"/>
      <c r="J71" s="20">
        <v>141498</v>
      </c>
    </row>
    <row r="72" spans="1:10">
      <c r="A72" s="14" t="s">
        <v>298</v>
      </c>
      <c r="B72" s="20">
        <v>4522</v>
      </c>
      <c r="C72" s="20">
        <v>5784</v>
      </c>
      <c r="D72" s="20">
        <v>5921</v>
      </c>
      <c r="E72" s="20">
        <v>759</v>
      </c>
      <c r="F72" s="20">
        <v>2353</v>
      </c>
      <c r="G72" s="20">
        <v>19339</v>
      </c>
      <c r="H72" s="285"/>
      <c r="I72" s="20">
        <v>-19339</v>
      </c>
      <c r="J72" s="20">
        <v>0</v>
      </c>
    </row>
    <row r="73" spans="1:10">
      <c r="A73" s="14"/>
      <c r="B73" s="20"/>
      <c r="C73" s="20"/>
      <c r="D73" s="20"/>
      <c r="E73" s="20"/>
      <c r="F73" s="20"/>
      <c r="G73" s="20"/>
      <c r="H73" s="285"/>
      <c r="I73" s="20"/>
      <c r="J73" s="20">
        <v>0</v>
      </c>
    </row>
    <row r="74" spans="1:10">
      <c r="A74" s="14" t="s">
        <v>299</v>
      </c>
      <c r="B74" s="20">
        <v>91156</v>
      </c>
      <c r="C74" s="20">
        <v>33609</v>
      </c>
      <c r="D74" s="20">
        <v>21462</v>
      </c>
      <c r="E74" s="20">
        <v>4857</v>
      </c>
      <c r="F74" s="20">
        <v>9753</v>
      </c>
      <c r="G74" s="20">
        <v>160837</v>
      </c>
      <c r="H74" s="285"/>
      <c r="I74" s="20"/>
      <c r="J74" s="20">
        <v>160837</v>
      </c>
    </row>
    <row r="75" spans="1:10">
      <c r="A75" s="18" t="s">
        <v>300</v>
      </c>
      <c r="B75" s="19">
        <v>70671</v>
      </c>
      <c r="C75" s="19">
        <v>24645</v>
      </c>
      <c r="D75" s="19">
        <v>9751</v>
      </c>
      <c r="E75" s="19">
        <v>1858</v>
      </c>
      <c r="F75" s="19">
        <v>8618</v>
      </c>
      <c r="G75" s="20">
        <v>115543</v>
      </c>
      <c r="H75" s="285"/>
      <c r="I75" s="20"/>
      <c r="J75" s="19">
        <v>115543</v>
      </c>
    </row>
    <row r="76" spans="1:10">
      <c r="A76" s="15" t="s">
        <v>301</v>
      </c>
      <c r="B76" s="17">
        <v>15963</v>
      </c>
      <c r="C76" s="17">
        <v>3180</v>
      </c>
      <c r="D76" s="17">
        <v>5790</v>
      </c>
      <c r="E76" s="17">
        <v>2240</v>
      </c>
      <c r="F76" s="17">
        <v>-1218</v>
      </c>
      <c r="G76" s="17">
        <v>25955</v>
      </c>
      <c r="H76" s="17"/>
      <c r="I76" s="17"/>
      <c r="J76" s="17">
        <v>25955</v>
      </c>
    </row>
    <row r="77" spans="1:10">
      <c r="A77" s="16"/>
      <c r="B77" s="35"/>
      <c r="C77" s="35"/>
      <c r="D77" s="35"/>
      <c r="E77" s="35"/>
      <c r="F77" s="35"/>
      <c r="G77" s="35"/>
      <c r="H77" s="35"/>
      <c r="I77" s="35"/>
      <c r="J77" s="35"/>
    </row>
    <row r="78" spans="1:10">
      <c r="A78" s="26" t="s">
        <v>309</v>
      </c>
      <c r="B78" s="16"/>
      <c r="C78" s="16"/>
      <c r="D78" s="16"/>
      <c r="E78" s="16"/>
      <c r="F78" s="16"/>
      <c r="G78" s="16"/>
      <c r="H78" s="16"/>
      <c r="I78" s="16"/>
      <c r="J78" s="16"/>
    </row>
    <row r="79" spans="1:10">
      <c r="A79" s="18" t="s">
        <v>295</v>
      </c>
      <c r="B79" s="19">
        <v>105954</v>
      </c>
      <c r="C79" s="19">
        <v>32989</v>
      </c>
      <c r="D79" s="19">
        <v>16074</v>
      </c>
      <c r="E79" s="19">
        <v>6787</v>
      </c>
      <c r="F79" s="19">
        <v>5961</v>
      </c>
      <c r="G79" s="19">
        <v>167765</v>
      </c>
      <c r="H79" s="285" t="s">
        <v>296</v>
      </c>
      <c r="I79" s="20"/>
      <c r="J79" s="19">
        <v>167765</v>
      </c>
    </row>
    <row r="80" spans="1:10">
      <c r="A80" s="14" t="s">
        <v>297</v>
      </c>
      <c r="B80" s="20">
        <v>105954</v>
      </c>
      <c r="C80" s="20">
        <v>32989</v>
      </c>
      <c r="D80" s="20">
        <v>16074</v>
      </c>
      <c r="E80" s="20">
        <v>6787</v>
      </c>
      <c r="F80" s="20">
        <v>5961</v>
      </c>
      <c r="G80" s="20">
        <v>167765</v>
      </c>
      <c r="H80" s="285"/>
      <c r="I80" s="20"/>
      <c r="J80" s="20">
        <v>167765</v>
      </c>
    </row>
    <row r="81" spans="1:10">
      <c r="A81" s="14" t="s">
        <v>298</v>
      </c>
      <c r="B81" s="20">
        <v>5019</v>
      </c>
      <c r="C81" s="20">
        <v>70</v>
      </c>
      <c r="D81" s="20">
        <v>3033</v>
      </c>
      <c r="E81" s="20">
        <v>636</v>
      </c>
      <c r="F81" s="20">
        <v>1095</v>
      </c>
      <c r="G81" s="20">
        <v>9853</v>
      </c>
      <c r="H81" s="285"/>
      <c r="I81" s="20">
        <v>-9853</v>
      </c>
      <c r="J81" s="20">
        <v>0</v>
      </c>
    </row>
    <row r="82" spans="1:10">
      <c r="A82" s="14"/>
      <c r="B82" s="20"/>
      <c r="C82" s="20"/>
      <c r="D82" s="20"/>
      <c r="E82" s="20"/>
      <c r="F82" s="20"/>
      <c r="G82" s="20"/>
      <c r="H82" s="285"/>
      <c r="I82" s="20"/>
      <c r="J82" s="20">
        <v>0</v>
      </c>
    </row>
    <row r="83" spans="1:10">
      <c r="A83" s="14" t="s">
        <v>299</v>
      </c>
      <c r="B83" s="20">
        <v>110973</v>
      </c>
      <c r="C83" s="20">
        <v>33059</v>
      </c>
      <c r="D83" s="20">
        <v>19107</v>
      </c>
      <c r="E83" s="20">
        <v>7423</v>
      </c>
      <c r="F83" s="20">
        <v>7056</v>
      </c>
      <c r="G83" s="20">
        <v>177618</v>
      </c>
      <c r="H83" s="285"/>
      <c r="I83" s="20"/>
      <c r="J83" s="20">
        <v>177618</v>
      </c>
    </row>
    <row r="84" spans="1:10">
      <c r="A84" s="18" t="s">
        <v>300</v>
      </c>
      <c r="B84" s="19">
        <v>74676</v>
      </c>
      <c r="C84" s="19">
        <v>26661</v>
      </c>
      <c r="D84" s="19">
        <v>9117</v>
      </c>
      <c r="E84" s="19">
        <v>4139</v>
      </c>
      <c r="F84" s="19">
        <v>3715</v>
      </c>
      <c r="G84" s="20">
        <v>118308</v>
      </c>
      <c r="H84" s="285"/>
      <c r="I84" s="20"/>
      <c r="J84" s="19">
        <v>118308</v>
      </c>
    </row>
    <row r="85" spans="1:10">
      <c r="A85" s="15" t="s">
        <v>301</v>
      </c>
      <c r="B85" s="17">
        <v>31278</v>
      </c>
      <c r="C85" s="17">
        <v>6328</v>
      </c>
      <c r="D85" s="17">
        <v>6957</v>
      </c>
      <c r="E85" s="17">
        <v>2648</v>
      </c>
      <c r="F85" s="17">
        <v>2246</v>
      </c>
      <c r="G85" s="17">
        <v>49457</v>
      </c>
      <c r="H85" s="17"/>
      <c r="I85" s="17"/>
      <c r="J85" s="17">
        <v>49457</v>
      </c>
    </row>
    <row r="86" spans="1:10">
      <c r="A86" s="16"/>
      <c r="B86" s="42"/>
      <c r="C86" s="42"/>
      <c r="D86" s="42"/>
      <c r="E86" s="42"/>
      <c r="F86" s="42"/>
      <c r="G86" s="42"/>
      <c r="H86" s="42"/>
      <c r="I86" s="42"/>
      <c r="J86" s="42"/>
    </row>
    <row r="87" spans="1:10">
      <c r="A87" s="26" t="s">
        <v>310</v>
      </c>
      <c r="B87" s="16"/>
      <c r="C87" s="16"/>
      <c r="D87" s="16"/>
      <c r="E87" s="16"/>
      <c r="F87" s="16"/>
      <c r="G87" s="16"/>
      <c r="H87" s="16"/>
      <c r="I87" s="16"/>
      <c r="J87" s="16"/>
    </row>
    <row r="88" spans="1:10">
      <c r="A88" s="18" t="s">
        <v>295</v>
      </c>
      <c r="B88" s="19">
        <v>172841</v>
      </c>
      <c r="C88" s="19">
        <v>52004</v>
      </c>
      <c r="D88" s="19">
        <v>22216</v>
      </c>
      <c r="E88" s="19">
        <v>6197</v>
      </c>
      <c r="F88" s="19">
        <v>10072</v>
      </c>
      <c r="G88" s="19">
        <v>263330</v>
      </c>
      <c r="H88" s="285" t="s">
        <v>296</v>
      </c>
      <c r="I88" s="20"/>
      <c r="J88" s="19">
        <v>263330</v>
      </c>
    </row>
    <row r="89" spans="1:10">
      <c r="A89" s="14" t="s">
        <v>297</v>
      </c>
      <c r="B89" s="20">
        <v>172841</v>
      </c>
      <c r="C89" s="20">
        <v>52004</v>
      </c>
      <c r="D89" s="20">
        <v>22216</v>
      </c>
      <c r="E89" s="20">
        <v>6197</v>
      </c>
      <c r="F89" s="20">
        <v>10072</v>
      </c>
      <c r="G89" s="20">
        <v>263330</v>
      </c>
      <c r="H89" s="285"/>
      <c r="I89" s="20"/>
      <c r="J89" s="20">
        <v>263330</v>
      </c>
    </row>
    <row r="90" spans="1:10">
      <c r="A90" s="14" t="s">
        <v>298</v>
      </c>
      <c r="B90" s="20">
        <v>11749</v>
      </c>
      <c r="C90" s="20">
        <v>199</v>
      </c>
      <c r="D90" s="20">
        <v>5796</v>
      </c>
      <c r="E90" s="20">
        <v>376</v>
      </c>
      <c r="F90" s="20">
        <v>1340</v>
      </c>
      <c r="G90" s="20">
        <v>19460</v>
      </c>
      <c r="H90" s="285"/>
      <c r="I90" s="20">
        <v>-19460</v>
      </c>
      <c r="J90" s="20">
        <v>0</v>
      </c>
    </row>
    <row r="91" spans="1:10">
      <c r="A91" s="14"/>
      <c r="B91" s="20"/>
      <c r="C91" s="20"/>
      <c r="D91" s="20"/>
      <c r="E91" s="20"/>
      <c r="F91" s="20"/>
      <c r="G91" s="20"/>
      <c r="H91" s="285"/>
      <c r="I91" s="20"/>
      <c r="J91" s="20">
        <v>0</v>
      </c>
    </row>
    <row r="92" spans="1:10">
      <c r="A92" s="14" t="s">
        <v>299</v>
      </c>
      <c r="B92" s="20">
        <v>184590</v>
      </c>
      <c r="C92" s="20">
        <v>52203</v>
      </c>
      <c r="D92" s="20">
        <v>28012</v>
      </c>
      <c r="E92" s="20">
        <v>6573</v>
      </c>
      <c r="F92" s="20">
        <v>11412</v>
      </c>
      <c r="G92" s="20">
        <v>282790</v>
      </c>
      <c r="H92" s="285"/>
      <c r="I92" s="20"/>
      <c r="J92" s="20">
        <v>282790</v>
      </c>
    </row>
    <row r="93" spans="1:10">
      <c r="A93" s="18" t="s">
        <v>300</v>
      </c>
      <c r="B93" s="19">
        <v>127347</v>
      </c>
      <c r="C93" s="19">
        <v>37459</v>
      </c>
      <c r="D93" s="19">
        <v>14949</v>
      </c>
      <c r="E93" s="19">
        <v>3952</v>
      </c>
      <c r="F93" s="19">
        <v>7562</v>
      </c>
      <c r="G93" s="20">
        <v>191269</v>
      </c>
      <c r="H93" s="285"/>
      <c r="I93" s="20"/>
      <c r="J93" s="19">
        <v>191269</v>
      </c>
    </row>
    <row r="94" spans="1:10">
      <c r="A94" s="15" t="s">
        <v>301</v>
      </c>
      <c r="B94" s="17">
        <v>45494</v>
      </c>
      <c r="C94" s="17">
        <v>14545</v>
      </c>
      <c r="D94" s="17">
        <v>7267</v>
      </c>
      <c r="E94" s="17">
        <v>2245</v>
      </c>
      <c r="F94" s="17">
        <v>2510</v>
      </c>
      <c r="G94" s="17">
        <v>72061</v>
      </c>
      <c r="H94" s="17"/>
      <c r="I94" s="17"/>
      <c r="J94" s="17">
        <v>72061</v>
      </c>
    </row>
    <row r="95" spans="1:10">
      <c r="A95" s="16"/>
      <c r="B95" s="42"/>
      <c r="C95" s="42"/>
      <c r="D95" s="42"/>
      <c r="E95" s="42"/>
      <c r="F95" s="42"/>
      <c r="G95" s="42"/>
      <c r="H95" s="42"/>
      <c r="I95" s="42"/>
      <c r="J95" s="42"/>
    </row>
    <row r="96" spans="1:10">
      <c r="A96" s="26" t="s">
        <v>311</v>
      </c>
      <c r="B96" s="16"/>
      <c r="C96" s="16"/>
      <c r="D96" s="16"/>
      <c r="E96" s="16"/>
      <c r="F96" s="16"/>
      <c r="G96" s="16"/>
      <c r="H96" s="16"/>
      <c r="I96" s="16"/>
      <c r="J96" s="16"/>
    </row>
    <row r="97" spans="1:10">
      <c r="A97" s="18" t="s">
        <v>295</v>
      </c>
      <c r="B97" s="19">
        <v>159246</v>
      </c>
      <c r="C97" s="19">
        <v>49640</v>
      </c>
      <c r="D97" s="19">
        <v>24057</v>
      </c>
      <c r="E97" s="19">
        <v>6511</v>
      </c>
      <c r="F97" s="19">
        <v>11683</v>
      </c>
      <c r="G97" s="19">
        <v>251137</v>
      </c>
      <c r="H97" s="285" t="s">
        <v>296</v>
      </c>
      <c r="I97" s="20"/>
      <c r="J97" s="19">
        <v>251137</v>
      </c>
    </row>
    <row r="98" spans="1:10">
      <c r="A98" s="14" t="s">
        <v>297</v>
      </c>
      <c r="B98" s="20">
        <v>159246</v>
      </c>
      <c r="C98" s="20">
        <v>49640</v>
      </c>
      <c r="D98" s="20">
        <v>24057</v>
      </c>
      <c r="E98" s="20">
        <v>6511</v>
      </c>
      <c r="F98" s="20">
        <v>11683</v>
      </c>
      <c r="G98" s="20">
        <v>251137</v>
      </c>
      <c r="H98" s="285"/>
      <c r="I98" s="20"/>
      <c r="J98" s="20">
        <v>251137</v>
      </c>
    </row>
    <row r="99" spans="1:10">
      <c r="A99" s="14" t="s">
        <v>298</v>
      </c>
      <c r="B99" s="20">
        <v>10574</v>
      </c>
      <c r="C99" s="20">
        <v>99</v>
      </c>
      <c r="D99" s="20">
        <v>4311</v>
      </c>
      <c r="E99" s="20">
        <v>274</v>
      </c>
      <c r="F99" s="20">
        <v>1287</v>
      </c>
      <c r="G99" s="20">
        <v>16545</v>
      </c>
      <c r="H99" s="285"/>
      <c r="I99" s="20">
        <v>-16545</v>
      </c>
      <c r="J99" s="20">
        <v>0</v>
      </c>
    </row>
    <row r="100" spans="1:10">
      <c r="A100" s="14"/>
      <c r="B100" s="20"/>
      <c r="C100" s="20"/>
      <c r="D100" s="20"/>
      <c r="E100" s="20"/>
      <c r="F100" s="20"/>
      <c r="G100" s="20"/>
      <c r="H100" s="285"/>
      <c r="I100" s="20"/>
      <c r="J100" s="20">
        <v>0</v>
      </c>
    </row>
    <row r="101" spans="1:10">
      <c r="A101" s="14" t="s">
        <v>299</v>
      </c>
      <c r="B101" s="20">
        <v>169820</v>
      </c>
      <c r="C101" s="20">
        <v>49739</v>
      </c>
      <c r="D101" s="20">
        <v>28368</v>
      </c>
      <c r="E101" s="20">
        <v>6785</v>
      </c>
      <c r="F101" s="20">
        <v>12970</v>
      </c>
      <c r="G101" s="20">
        <v>267682</v>
      </c>
      <c r="H101" s="285"/>
      <c r="I101" s="20"/>
      <c r="J101" s="20">
        <v>267682</v>
      </c>
    </row>
    <row r="102" spans="1:10">
      <c r="A102" s="18" t="s">
        <v>300</v>
      </c>
      <c r="B102" s="19">
        <v>116282</v>
      </c>
      <c r="C102" s="19">
        <v>36429</v>
      </c>
      <c r="D102" s="19">
        <v>14967</v>
      </c>
      <c r="E102" s="19">
        <v>4130</v>
      </c>
      <c r="F102" s="19">
        <v>8082</v>
      </c>
      <c r="G102" s="20">
        <v>179890</v>
      </c>
      <c r="H102" s="285"/>
      <c r="I102" s="20"/>
      <c r="J102" s="19">
        <v>179890</v>
      </c>
    </row>
    <row r="103" spans="1:10">
      <c r="A103" s="15" t="s">
        <v>301</v>
      </c>
      <c r="B103" s="17">
        <v>42964</v>
      </c>
      <c r="C103" s="17">
        <v>13211</v>
      </c>
      <c r="D103" s="17">
        <v>9090</v>
      </c>
      <c r="E103" s="17">
        <v>2381</v>
      </c>
      <c r="F103" s="17">
        <v>3601</v>
      </c>
      <c r="G103" s="17">
        <v>71247</v>
      </c>
      <c r="H103" s="17"/>
      <c r="I103" s="17"/>
      <c r="J103" s="17">
        <v>71247</v>
      </c>
    </row>
    <row r="104" spans="1:10">
      <c r="A104" s="16"/>
      <c r="B104" s="42"/>
      <c r="C104" s="42"/>
      <c r="D104" s="42"/>
      <c r="E104" s="42"/>
      <c r="F104" s="42"/>
      <c r="G104" s="42"/>
      <c r="H104" s="42"/>
      <c r="I104" s="42"/>
      <c r="J104" s="42"/>
    </row>
    <row r="105" spans="1:10">
      <c r="A105" s="26" t="s">
        <v>312</v>
      </c>
      <c r="B105" s="16"/>
      <c r="C105" s="16"/>
      <c r="D105" s="16"/>
      <c r="E105" s="16"/>
      <c r="F105" s="16"/>
      <c r="G105" s="16"/>
      <c r="H105" s="16"/>
      <c r="I105" s="16"/>
      <c r="J105" s="16"/>
    </row>
    <row r="106" spans="1:10" ht="12" customHeight="1">
      <c r="A106" s="18" t="s">
        <v>295</v>
      </c>
      <c r="B106" s="19">
        <v>86432</v>
      </c>
      <c r="C106" s="19">
        <v>27438</v>
      </c>
      <c r="D106" s="19">
        <v>14011</v>
      </c>
      <c r="E106" s="19">
        <v>3135</v>
      </c>
      <c r="F106" s="19">
        <v>8082</v>
      </c>
      <c r="G106" s="19">
        <v>139098</v>
      </c>
      <c r="H106" s="285" t="s">
        <v>296</v>
      </c>
      <c r="I106" s="20"/>
      <c r="J106" s="19">
        <v>139098</v>
      </c>
    </row>
    <row r="107" spans="1:10">
      <c r="A107" s="14" t="s">
        <v>297</v>
      </c>
      <c r="B107" s="20">
        <v>86432</v>
      </c>
      <c r="C107" s="20">
        <v>27438</v>
      </c>
      <c r="D107" s="20">
        <v>14011</v>
      </c>
      <c r="E107" s="20">
        <v>3135</v>
      </c>
      <c r="F107" s="20">
        <v>8082</v>
      </c>
      <c r="G107" s="20">
        <v>139098</v>
      </c>
      <c r="H107" s="285"/>
      <c r="I107" s="20"/>
      <c r="J107" s="20">
        <v>139098</v>
      </c>
    </row>
    <row r="108" spans="1:10">
      <c r="A108" s="14" t="s">
        <v>298</v>
      </c>
      <c r="B108" s="20">
        <v>6332</v>
      </c>
      <c r="C108" s="20">
        <v>108</v>
      </c>
      <c r="D108" s="20">
        <v>3321</v>
      </c>
      <c r="E108" s="20">
        <v>139</v>
      </c>
      <c r="F108" s="20">
        <v>1182</v>
      </c>
      <c r="G108" s="20">
        <v>11082</v>
      </c>
      <c r="H108" s="285"/>
      <c r="I108" s="20">
        <v>-11082</v>
      </c>
      <c r="J108" s="20">
        <v>0</v>
      </c>
    </row>
    <row r="109" spans="1:10">
      <c r="A109" s="14"/>
      <c r="B109" s="20"/>
      <c r="C109" s="20"/>
      <c r="D109" s="20"/>
      <c r="E109" s="20"/>
      <c r="F109" s="20"/>
      <c r="G109" s="20"/>
      <c r="H109" s="285"/>
      <c r="I109" s="20"/>
      <c r="J109" s="20">
        <v>0</v>
      </c>
    </row>
    <row r="110" spans="1:10">
      <c r="A110" s="14" t="s">
        <v>299</v>
      </c>
      <c r="B110" s="20">
        <v>92764</v>
      </c>
      <c r="C110" s="20">
        <v>27546</v>
      </c>
      <c r="D110" s="20">
        <v>17332</v>
      </c>
      <c r="E110" s="20">
        <v>3274</v>
      </c>
      <c r="F110" s="20">
        <v>9264</v>
      </c>
      <c r="G110" s="20">
        <v>150180</v>
      </c>
      <c r="H110" s="285"/>
      <c r="I110" s="20"/>
      <c r="J110" s="20">
        <v>150180</v>
      </c>
    </row>
    <row r="111" spans="1:10">
      <c r="A111" s="18" t="s">
        <v>300</v>
      </c>
      <c r="B111" s="19">
        <v>71293</v>
      </c>
      <c r="C111" s="19">
        <v>23412</v>
      </c>
      <c r="D111" s="19">
        <v>9245</v>
      </c>
      <c r="E111" s="19">
        <v>1836</v>
      </c>
      <c r="F111" s="19">
        <v>5794</v>
      </c>
      <c r="G111" s="20">
        <v>111580</v>
      </c>
      <c r="H111" s="285"/>
      <c r="I111" s="20"/>
      <c r="J111" s="19">
        <v>111580</v>
      </c>
    </row>
    <row r="112" spans="1:10">
      <c r="A112" s="15" t="s">
        <v>301</v>
      </c>
      <c r="B112" s="17">
        <v>15139</v>
      </c>
      <c r="C112" s="17">
        <v>4026</v>
      </c>
      <c r="D112" s="17">
        <v>4766</v>
      </c>
      <c r="E112" s="17">
        <v>1299</v>
      </c>
      <c r="F112" s="17">
        <v>2288</v>
      </c>
      <c r="G112" s="17">
        <v>27518</v>
      </c>
      <c r="H112" s="17"/>
      <c r="I112" s="17"/>
      <c r="J112" s="17">
        <v>27518</v>
      </c>
    </row>
    <row r="113" spans="1:10">
      <c r="A113" s="16"/>
      <c r="B113" s="42"/>
      <c r="C113" s="42"/>
      <c r="D113" s="42"/>
      <c r="E113" s="42"/>
      <c r="F113" s="42"/>
      <c r="G113" s="42"/>
      <c r="H113" s="42"/>
      <c r="I113" s="42"/>
      <c r="J113" s="42"/>
    </row>
    <row r="114" spans="1:10">
      <c r="A114" s="26" t="s">
        <v>313</v>
      </c>
      <c r="B114" s="16"/>
      <c r="C114" s="16"/>
      <c r="D114" s="16"/>
      <c r="E114" s="16"/>
      <c r="F114" s="16"/>
      <c r="G114" s="16"/>
      <c r="H114" s="16"/>
      <c r="I114" s="16"/>
      <c r="J114" s="16"/>
    </row>
    <row r="115" spans="1:10">
      <c r="A115" s="18" t="s">
        <v>295</v>
      </c>
      <c r="B115" s="19">
        <v>126594</v>
      </c>
      <c r="C115" s="19">
        <v>30985</v>
      </c>
      <c r="D115" s="19">
        <v>15749</v>
      </c>
      <c r="E115" s="19">
        <v>4170</v>
      </c>
      <c r="F115" s="19">
        <v>5113</v>
      </c>
      <c r="G115" s="19">
        <v>182611</v>
      </c>
      <c r="H115" s="285" t="s">
        <v>296</v>
      </c>
      <c r="I115" s="20"/>
      <c r="J115" s="19">
        <v>182611</v>
      </c>
    </row>
    <row r="116" spans="1:10">
      <c r="A116" s="14" t="s">
        <v>297</v>
      </c>
      <c r="B116" s="20">
        <v>126594</v>
      </c>
      <c r="C116" s="20">
        <v>30985</v>
      </c>
      <c r="D116" s="20">
        <v>15749</v>
      </c>
      <c r="E116" s="20">
        <v>4170</v>
      </c>
      <c r="F116" s="20">
        <v>5113</v>
      </c>
      <c r="G116" s="20">
        <v>182611</v>
      </c>
      <c r="H116" s="285"/>
      <c r="I116" s="20"/>
      <c r="J116" s="20">
        <v>182611</v>
      </c>
    </row>
    <row r="117" spans="1:10">
      <c r="A117" s="14" t="s">
        <v>298</v>
      </c>
      <c r="B117" s="20">
        <v>108423</v>
      </c>
      <c r="C117" s="20">
        <v>2839</v>
      </c>
      <c r="D117" s="20">
        <v>3584</v>
      </c>
      <c r="E117" s="20">
        <v>217</v>
      </c>
      <c r="F117" s="20">
        <v>640</v>
      </c>
      <c r="G117" s="20">
        <v>115703</v>
      </c>
      <c r="H117" s="285"/>
      <c r="I117" s="20">
        <v>-115703</v>
      </c>
      <c r="J117" s="20">
        <v>0</v>
      </c>
    </row>
    <row r="118" spans="1:10">
      <c r="A118" s="14"/>
      <c r="B118" s="20"/>
      <c r="C118" s="20"/>
      <c r="D118" s="20"/>
      <c r="E118" s="20"/>
      <c r="F118" s="20"/>
      <c r="G118" s="20"/>
      <c r="H118" s="285"/>
      <c r="I118" s="20"/>
      <c r="J118" s="20">
        <v>0</v>
      </c>
    </row>
    <row r="119" spans="1:10">
      <c r="A119" s="14" t="s">
        <v>299</v>
      </c>
      <c r="B119" s="20">
        <v>235017</v>
      </c>
      <c r="C119" s="20">
        <v>33824</v>
      </c>
      <c r="D119" s="20">
        <v>19333</v>
      </c>
      <c r="E119" s="20">
        <v>4387</v>
      </c>
      <c r="F119" s="20">
        <v>5753</v>
      </c>
      <c r="G119" s="20">
        <v>298314</v>
      </c>
      <c r="H119" s="285"/>
      <c r="I119" s="20"/>
      <c r="J119" s="20">
        <v>298314</v>
      </c>
    </row>
    <row r="120" spans="1:10">
      <c r="A120" s="18" t="s">
        <v>300</v>
      </c>
      <c r="B120" s="19">
        <v>84632</v>
      </c>
      <c r="C120" s="19">
        <v>26842</v>
      </c>
      <c r="D120" s="19">
        <v>10804</v>
      </c>
      <c r="E120" s="19">
        <v>2952</v>
      </c>
      <c r="F120" s="19">
        <v>3779</v>
      </c>
      <c r="G120" s="20">
        <v>129009</v>
      </c>
      <c r="H120" s="285"/>
      <c r="I120" s="20"/>
      <c r="J120" s="19">
        <v>129009</v>
      </c>
    </row>
    <row r="121" spans="1:10">
      <c r="A121" s="15" t="s">
        <v>301</v>
      </c>
      <c r="B121" s="17">
        <v>41962</v>
      </c>
      <c r="C121" s="17">
        <v>4143</v>
      </c>
      <c r="D121" s="17">
        <v>4945</v>
      </c>
      <c r="E121" s="17">
        <v>1218</v>
      </c>
      <c r="F121" s="17">
        <v>1334</v>
      </c>
      <c r="G121" s="17">
        <v>53602</v>
      </c>
      <c r="H121" s="17"/>
      <c r="I121" s="17"/>
      <c r="J121" s="17">
        <v>53602</v>
      </c>
    </row>
    <row r="123" spans="1:10">
      <c r="A123" s="26" t="s">
        <v>314</v>
      </c>
      <c r="B123" s="16"/>
      <c r="C123" s="16"/>
      <c r="D123" s="16"/>
      <c r="E123" s="16"/>
      <c r="F123" s="16"/>
      <c r="G123" s="16"/>
      <c r="H123" s="16"/>
      <c r="I123" s="16"/>
      <c r="J123" s="16"/>
    </row>
    <row r="124" spans="1:10">
      <c r="A124" s="18" t="s">
        <v>295</v>
      </c>
      <c r="B124" s="19">
        <v>151509</v>
      </c>
      <c r="C124" s="19">
        <v>41821</v>
      </c>
      <c r="D124" s="19">
        <v>20364</v>
      </c>
      <c r="E124" s="19">
        <v>4555</v>
      </c>
      <c r="F124" s="19">
        <v>8654</v>
      </c>
      <c r="G124" s="19">
        <v>226903</v>
      </c>
      <c r="H124" s="285" t="s">
        <v>296</v>
      </c>
      <c r="I124" s="20"/>
      <c r="J124" s="19">
        <v>226903</v>
      </c>
    </row>
    <row r="125" spans="1:10">
      <c r="A125" s="14" t="s">
        <v>297</v>
      </c>
      <c r="B125" s="20">
        <v>151509</v>
      </c>
      <c r="C125" s="20">
        <v>41821</v>
      </c>
      <c r="D125" s="20">
        <v>20364</v>
      </c>
      <c r="E125" s="20">
        <v>4555</v>
      </c>
      <c r="F125" s="20">
        <v>8654</v>
      </c>
      <c r="G125" s="20">
        <v>226903</v>
      </c>
      <c r="H125" s="285"/>
      <c r="I125" s="20"/>
      <c r="J125" s="20">
        <v>226903</v>
      </c>
    </row>
    <row r="126" spans="1:10">
      <c r="A126" s="14" t="s">
        <v>298</v>
      </c>
      <c r="B126" s="20">
        <v>133585</v>
      </c>
      <c r="C126" s="20">
        <v>687</v>
      </c>
      <c r="D126" s="20">
        <v>5019</v>
      </c>
      <c r="E126" s="20">
        <v>73</v>
      </c>
      <c r="F126" s="20">
        <v>847</v>
      </c>
      <c r="G126" s="20">
        <v>140211</v>
      </c>
      <c r="H126" s="285"/>
      <c r="I126" s="20">
        <v>-140211</v>
      </c>
      <c r="J126" s="20">
        <v>0</v>
      </c>
    </row>
    <row r="127" spans="1:10">
      <c r="A127" s="14"/>
      <c r="B127" s="20"/>
      <c r="C127" s="20"/>
      <c r="D127" s="20"/>
      <c r="E127" s="20"/>
      <c r="F127" s="20"/>
      <c r="G127" s="20"/>
      <c r="H127" s="285"/>
      <c r="I127" s="20"/>
      <c r="J127" s="20">
        <v>0</v>
      </c>
    </row>
    <row r="128" spans="1:10">
      <c r="A128" s="14" t="s">
        <v>299</v>
      </c>
      <c r="B128" s="20">
        <v>285094</v>
      </c>
      <c r="C128" s="20">
        <v>42508</v>
      </c>
      <c r="D128" s="20">
        <v>25383</v>
      </c>
      <c r="E128" s="20">
        <v>4628</v>
      </c>
      <c r="F128" s="20">
        <v>9501</v>
      </c>
      <c r="G128" s="20">
        <v>367114</v>
      </c>
      <c r="H128" s="285"/>
      <c r="I128" s="20"/>
      <c r="J128" s="20">
        <v>367114</v>
      </c>
    </row>
    <row r="129" spans="1:10">
      <c r="A129" s="18" t="s">
        <v>300</v>
      </c>
      <c r="B129" s="19">
        <v>112932</v>
      </c>
      <c r="C129" s="19">
        <v>34732</v>
      </c>
      <c r="D129" s="19">
        <v>14733</v>
      </c>
      <c r="E129" s="19">
        <v>3364</v>
      </c>
      <c r="F129" s="19">
        <v>7518</v>
      </c>
      <c r="G129" s="20">
        <v>173279</v>
      </c>
      <c r="H129" s="285"/>
      <c r="I129" s="20"/>
      <c r="J129" s="19">
        <v>173279</v>
      </c>
    </row>
    <row r="130" spans="1:10">
      <c r="A130" s="15" t="s">
        <v>301</v>
      </c>
      <c r="B130" s="17">
        <v>38577</v>
      </c>
      <c r="C130" s="17">
        <v>7089</v>
      </c>
      <c r="D130" s="17">
        <v>5631</v>
      </c>
      <c r="E130" s="17">
        <v>1191</v>
      </c>
      <c r="F130" s="17">
        <v>1136</v>
      </c>
      <c r="G130" s="17">
        <v>53624</v>
      </c>
      <c r="H130" s="17"/>
      <c r="I130" s="17"/>
      <c r="J130" s="17">
        <v>53624</v>
      </c>
    </row>
    <row r="132" spans="1:10">
      <c r="A132" s="26" t="s">
        <v>315</v>
      </c>
      <c r="B132" s="16"/>
      <c r="C132" s="16"/>
      <c r="D132" s="16"/>
      <c r="E132" s="16"/>
      <c r="F132" s="16"/>
      <c r="G132" s="16"/>
      <c r="H132" s="16"/>
      <c r="I132" s="16"/>
      <c r="J132" s="16"/>
    </row>
    <row r="133" spans="1:10">
      <c r="A133" s="18" t="s">
        <v>295</v>
      </c>
      <c r="B133" s="19">
        <v>156204</v>
      </c>
      <c r="C133" s="19">
        <v>44222</v>
      </c>
      <c r="D133" s="19">
        <v>26557</v>
      </c>
      <c r="E133" s="19">
        <v>5037</v>
      </c>
      <c r="F133" s="19">
        <v>8826</v>
      </c>
      <c r="G133" s="19">
        <v>240846</v>
      </c>
      <c r="H133" s="285" t="s">
        <v>296</v>
      </c>
      <c r="I133" s="20"/>
      <c r="J133" s="19">
        <v>240846</v>
      </c>
    </row>
    <row r="134" spans="1:10">
      <c r="A134" s="14" t="s">
        <v>297</v>
      </c>
      <c r="B134" s="20">
        <v>156204</v>
      </c>
      <c r="C134" s="20">
        <v>44222</v>
      </c>
      <c r="D134" s="20">
        <v>26557</v>
      </c>
      <c r="E134" s="20">
        <v>5037</v>
      </c>
      <c r="F134" s="20">
        <v>8826</v>
      </c>
      <c r="G134" s="20">
        <v>240846</v>
      </c>
      <c r="H134" s="285"/>
      <c r="I134" s="20"/>
      <c r="J134" s="20">
        <v>240846</v>
      </c>
    </row>
    <row r="135" spans="1:10">
      <c r="A135" s="14" t="s">
        <v>298</v>
      </c>
      <c r="B135" s="20">
        <v>152509</v>
      </c>
      <c r="C135" s="20">
        <v>486</v>
      </c>
      <c r="D135" s="20">
        <v>5265</v>
      </c>
      <c r="E135" s="20">
        <v>89</v>
      </c>
      <c r="F135" s="20">
        <v>0</v>
      </c>
      <c r="G135" s="20">
        <v>158349</v>
      </c>
      <c r="H135" s="285"/>
      <c r="I135" s="20">
        <v>-158349</v>
      </c>
      <c r="J135" s="20">
        <v>0</v>
      </c>
    </row>
    <row r="136" spans="1:10">
      <c r="A136" s="14"/>
      <c r="B136" s="20"/>
      <c r="C136" s="20"/>
      <c r="D136" s="20"/>
      <c r="E136" s="20"/>
      <c r="F136" s="20"/>
      <c r="G136" s="20"/>
      <c r="H136" s="285"/>
      <c r="I136" s="20"/>
      <c r="J136" s="20">
        <v>0</v>
      </c>
    </row>
    <row r="137" spans="1:10">
      <c r="A137" s="14" t="s">
        <v>299</v>
      </c>
      <c r="B137" s="20">
        <v>308713</v>
      </c>
      <c r="C137" s="20">
        <v>44708</v>
      </c>
      <c r="D137" s="20">
        <v>31822</v>
      </c>
      <c r="E137" s="20">
        <v>5126</v>
      </c>
      <c r="F137" s="20">
        <v>8826</v>
      </c>
      <c r="G137" s="20">
        <v>399195</v>
      </c>
      <c r="H137" s="285"/>
      <c r="I137" s="20"/>
      <c r="J137" s="20">
        <v>399195</v>
      </c>
    </row>
    <row r="138" spans="1:10">
      <c r="A138" s="18" t="s">
        <v>300</v>
      </c>
      <c r="B138" s="19">
        <v>117649</v>
      </c>
      <c r="C138" s="19">
        <v>35755</v>
      </c>
      <c r="D138" s="19">
        <v>18500</v>
      </c>
      <c r="E138" s="19">
        <v>4054</v>
      </c>
      <c r="F138" s="19">
        <v>7120</v>
      </c>
      <c r="G138" s="20">
        <v>183078</v>
      </c>
      <c r="H138" s="285"/>
      <c r="I138" s="20"/>
      <c r="J138" s="19">
        <v>183078</v>
      </c>
    </row>
    <row r="139" spans="1:10">
      <c r="A139" s="15" t="s">
        <v>301</v>
      </c>
      <c r="B139" s="17">
        <v>38555</v>
      </c>
      <c r="C139" s="17">
        <v>8467</v>
      </c>
      <c r="D139" s="17">
        <v>8057</v>
      </c>
      <c r="E139" s="17">
        <v>983</v>
      </c>
      <c r="F139" s="17">
        <v>1706</v>
      </c>
      <c r="G139" s="17">
        <v>57768</v>
      </c>
      <c r="H139" s="17"/>
      <c r="I139" s="17"/>
      <c r="J139" s="17">
        <v>57768</v>
      </c>
    </row>
    <row r="141" spans="1:10">
      <c r="A141" s="26" t="s">
        <v>316</v>
      </c>
      <c r="B141" s="16"/>
      <c r="C141" s="16"/>
      <c r="D141" s="16"/>
      <c r="E141" s="16"/>
      <c r="F141" s="16"/>
      <c r="G141" s="16"/>
      <c r="H141" s="16"/>
      <c r="I141" s="16"/>
      <c r="J141" s="16"/>
    </row>
    <row r="142" spans="1:10">
      <c r="A142" s="18" t="s">
        <v>295</v>
      </c>
      <c r="B142" s="19">
        <v>92805</v>
      </c>
      <c r="C142" s="19">
        <v>27518</v>
      </c>
      <c r="D142" s="19">
        <v>17603</v>
      </c>
      <c r="E142" s="19">
        <v>2781</v>
      </c>
      <c r="F142" s="19">
        <v>3796</v>
      </c>
      <c r="G142" s="19">
        <v>144503</v>
      </c>
      <c r="H142" s="285" t="s">
        <v>296</v>
      </c>
      <c r="I142" s="20"/>
      <c r="J142" s="19">
        <v>144503</v>
      </c>
    </row>
    <row r="143" spans="1:10">
      <c r="A143" s="14" t="s">
        <v>297</v>
      </c>
      <c r="B143" s="20">
        <v>92805</v>
      </c>
      <c r="C143" s="20">
        <v>27518</v>
      </c>
      <c r="D143" s="20">
        <v>17603</v>
      </c>
      <c r="E143" s="20">
        <v>2781</v>
      </c>
      <c r="F143" s="20">
        <v>3796</v>
      </c>
      <c r="G143" s="20">
        <v>144503</v>
      </c>
      <c r="H143" s="285"/>
      <c r="I143" s="20"/>
      <c r="J143" s="20">
        <v>144503</v>
      </c>
    </row>
    <row r="144" spans="1:10">
      <c r="A144" s="14" t="s">
        <v>298</v>
      </c>
      <c r="B144" s="20">
        <v>91697</v>
      </c>
      <c r="C144" s="20">
        <v>766</v>
      </c>
      <c r="D144" s="20">
        <v>3329</v>
      </c>
      <c r="E144" s="20">
        <v>109</v>
      </c>
      <c r="F144" s="20">
        <v>0</v>
      </c>
      <c r="G144" s="20">
        <v>95901</v>
      </c>
      <c r="H144" s="285"/>
      <c r="I144" s="20">
        <v>-95901</v>
      </c>
      <c r="J144" s="20">
        <v>0</v>
      </c>
    </row>
    <row r="145" spans="1:10">
      <c r="A145" s="14"/>
      <c r="B145" s="20"/>
      <c r="C145" s="20"/>
      <c r="D145" s="20"/>
      <c r="E145" s="20"/>
      <c r="F145" s="20"/>
      <c r="G145" s="20"/>
      <c r="H145" s="285"/>
      <c r="I145" s="20"/>
      <c r="J145" s="20">
        <v>0</v>
      </c>
    </row>
    <row r="146" spans="1:10">
      <c r="A146" s="14" t="s">
        <v>299</v>
      </c>
      <c r="B146" s="20">
        <v>184502</v>
      </c>
      <c r="C146" s="20">
        <v>28284</v>
      </c>
      <c r="D146" s="20">
        <v>20932</v>
      </c>
      <c r="E146" s="20">
        <v>2890</v>
      </c>
      <c r="F146" s="20">
        <v>3796</v>
      </c>
      <c r="G146" s="20">
        <v>240404</v>
      </c>
      <c r="H146" s="285"/>
      <c r="I146" s="20"/>
      <c r="J146" s="20">
        <v>240404</v>
      </c>
    </row>
    <row r="147" spans="1:10">
      <c r="A147" s="18" t="s">
        <v>300</v>
      </c>
      <c r="B147" s="19">
        <v>77580</v>
      </c>
      <c r="C147" s="19">
        <v>25128</v>
      </c>
      <c r="D147" s="19">
        <v>11732</v>
      </c>
      <c r="E147" s="19">
        <v>2025</v>
      </c>
      <c r="F147" s="19">
        <v>2813</v>
      </c>
      <c r="G147" s="20">
        <v>119278</v>
      </c>
      <c r="H147" s="285"/>
      <c r="I147" s="20"/>
      <c r="J147" s="19">
        <v>119278</v>
      </c>
    </row>
    <row r="148" spans="1:10">
      <c r="A148" s="15" t="s">
        <v>301</v>
      </c>
      <c r="B148" s="17">
        <v>15225</v>
      </c>
      <c r="C148" s="17">
        <v>2390</v>
      </c>
      <c r="D148" s="17">
        <v>5871</v>
      </c>
      <c r="E148" s="17">
        <v>756</v>
      </c>
      <c r="F148" s="17">
        <v>983</v>
      </c>
      <c r="G148" s="17">
        <v>25225</v>
      </c>
      <c r="H148" s="17"/>
      <c r="I148" s="17"/>
      <c r="J148" s="17">
        <v>25225</v>
      </c>
    </row>
    <row r="149" spans="1:10" ht="17.25" customHeight="1"/>
    <row r="150" spans="1:10">
      <c r="A150" s="26" t="s">
        <v>317</v>
      </c>
      <c r="B150" s="16"/>
      <c r="C150" s="16"/>
      <c r="D150" s="16"/>
      <c r="E150" s="16"/>
      <c r="F150" s="16"/>
      <c r="G150" s="16"/>
      <c r="H150" s="16"/>
      <c r="I150" s="16"/>
      <c r="J150" s="16"/>
    </row>
    <row r="151" spans="1:10">
      <c r="A151" s="18" t="s">
        <v>295</v>
      </c>
      <c r="B151" s="19">
        <v>137546</v>
      </c>
      <c r="C151" s="19">
        <v>34609</v>
      </c>
      <c r="D151" s="19">
        <v>8784</v>
      </c>
      <c r="E151" s="19"/>
      <c r="F151" s="19">
        <v>8938</v>
      </c>
      <c r="G151" s="19">
        <v>189877</v>
      </c>
      <c r="H151" s="285" t="s">
        <v>296</v>
      </c>
      <c r="I151" s="20"/>
      <c r="J151" s="19">
        <v>189877</v>
      </c>
    </row>
    <row r="152" spans="1:10">
      <c r="A152" s="14" t="s">
        <v>297</v>
      </c>
      <c r="B152" s="20">
        <v>137546</v>
      </c>
      <c r="C152" s="20">
        <v>34609</v>
      </c>
      <c r="D152" s="20">
        <v>8784</v>
      </c>
      <c r="E152" s="20"/>
      <c r="F152" s="20">
        <v>8938</v>
      </c>
      <c r="G152" s="20">
        <v>189877</v>
      </c>
      <c r="H152" s="285"/>
      <c r="I152" s="20"/>
      <c r="J152" s="20">
        <v>189877</v>
      </c>
    </row>
    <row r="153" spans="1:10">
      <c r="A153" s="14" t="s">
        <v>298</v>
      </c>
      <c r="B153" s="20">
        <v>127762</v>
      </c>
      <c r="C153" s="20">
        <v>1559</v>
      </c>
      <c r="D153" s="20">
        <v>1304</v>
      </c>
      <c r="E153" s="20"/>
      <c r="F153" s="20">
        <v>196</v>
      </c>
      <c r="G153" s="20">
        <v>130821</v>
      </c>
      <c r="H153" s="285"/>
      <c r="I153" s="20">
        <v>-130821</v>
      </c>
      <c r="J153" s="20">
        <v>0</v>
      </c>
    </row>
    <row r="154" spans="1:10">
      <c r="A154" s="14"/>
      <c r="B154" s="20"/>
      <c r="C154" s="20"/>
      <c r="D154" s="20"/>
      <c r="E154" s="20"/>
      <c r="F154" s="20"/>
      <c r="G154" s="20"/>
      <c r="H154" s="285"/>
      <c r="I154" s="20"/>
      <c r="J154" s="20">
        <v>0</v>
      </c>
    </row>
    <row r="155" spans="1:10">
      <c r="A155" s="14" t="s">
        <v>299</v>
      </c>
      <c r="B155" s="20">
        <v>265308</v>
      </c>
      <c r="C155" s="20">
        <v>36168</v>
      </c>
      <c r="D155" s="20">
        <v>10088</v>
      </c>
      <c r="E155" s="20"/>
      <c r="F155" s="20">
        <v>9134</v>
      </c>
      <c r="G155" s="20">
        <v>320698</v>
      </c>
      <c r="H155" s="285"/>
      <c r="I155" s="20"/>
      <c r="J155" s="20">
        <v>320698</v>
      </c>
    </row>
    <row r="156" spans="1:10">
      <c r="A156" s="18" t="s">
        <v>300</v>
      </c>
      <c r="B156" s="19">
        <v>97319</v>
      </c>
      <c r="C156" s="19">
        <v>28459</v>
      </c>
      <c r="D156" s="19">
        <v>7392</v>
      </c>
      <c r="E156" s="19"/>
      <c r="F156" s="19">
        <v>6932</v>
      </c>
      <c r="G156" s="20">
        <v>140102</v>
      </c>
      <c r="H156" s="285"/>
      <c r="I156" s="20"/>
      <c r="J156" s="19">
        <v>140102</v>
      </c>
    </row>
    <row r="157" spans="1:10">
      <c r="A157" s="15" t="s">
        <v>301</v>
      </c>
      <c r="B157" s="17">
        <v>40227</v>
      </c>
      <c r="C157" s="17">
        <v>6150</v>
      </c>
      <c r="D157" s="17">
        <v>1392</v>
      </c>
      <c r="E157" s="17"/>
      <c r="F157" s="17">
        <v>2006</v>
      </c>
      <c r="G157" s="17">
        <v>49775</v>
      </c>
      <c r="H157" s="17"/>
      <c r="I157" s="17"/>
      <c r="J157" s="17">
        <v>49775</v>
      </c>
    </row>
    <row r="158" spans="1:10">
      <c r="A158" s="278"/>
      <c r="E158" s="279"/>
    </row>
    <row r="159" spans="1:10" ht="18" customHeight="1">
      <c r="A159" s="26" t="s">
        <v>318</v>
      </c>
      <c r="B159" s="16"/>
      <c r="C159" s="16"/>
      <c r="D159" s="16"/>
      <c r="E159" s="16"/>
      <c r="F159" s="16"/>
      <c r="G159" s="16"/>
      <c r="H159" s="16"/>
      <c r="I159" s="16"/>
      <c r="J159" s="16"/>
    </row>
    <row r="160" spans="1:10">
      <c r="A160" s="18" t="s">
        <v>295</v>
      </c>
      <c r="B160" s="19">
        <v>146509</v>
      </c>
      <c r="C160" s="19">
        <v>36561</v>
      </c>
      <c r="D160" s="19">
        <v>17131</v>
      </c>
      <c r="E160" s="19">
        <v>0</v>
      </c>
      <c r="F160" s="19">
        <v>13299</v>
      </c>
      <c r="G160" s="19">
        <v>213500</v>
      </c>
      <c r="H160" s="285" t="s">
        <v>296</v>
      </c>
      <c r="I160" s="20"/>
      <c r="J160" s="19">
        <v>213500</v>
      </c>
    </row>
    <row r="161" spans="1:10">
      <c r="A161" s="14" t="s">
        <v>297</v>
      </c>
      <c r="B161" s="20">
        <v>146509</v>
      </c>
      <c r="C161" s="20">
        <v>36561</v>
      </c>
      <c r="D161" s="20">
        <v>17131</v>
      </c>
      <c r="E161" s="20">
        <v>0</v>
      </c>
      <c r="F161" s="20">
        <v>13299</v>
      </c>
      <c r="G161" s="20">
        <v>213500</v>
      </c>
      <c r="H161" s="285"/>
      <c r="I161" s="20"/>
      <c r="J161" s="20">
        <v>213500</v>
      </c>
    </row>
    <row r="162" spans="1:10">
      <c r="A162" s="14" t="s">
        <v>298</v>
      </c>
      <c r="B162" s="20">
        <v>139542</v>
      </c>
      <c r="C162" s="20">
        <v>1685</v>
      </c>
      <c r="D162" s="20">
        <v>2293</v>
      </c>
      <c r="E162" s="20">
        <v>0</v>
      </c>
      <c r="F162" s="20">
        <v>712</v>
      </c>
      <c r="G162" s="20">
        <v>144232</v>
      </c>
      <c r="H162" s="285"/>
      <c r="I162" s="20">
        <v>-144232</v>
      </c>
      <c r="J162" s="20">
        <v>0</v>
      </c>
    </row>
    <row r="163" spans="1:10">
      <c r="A163" s="14"/>
      <c r="B163" s="20"/>
      <c r="C163" s="20"/>
      <c r="D163" s="20"/>
      <c r="E163" s="20"/>
      <c r="F163" s="20"/>
      <c r="G163" s="20"/>
      <c r="H163" s="285"/>
      <c r="I163" s="20"/>
      <c r="J163" s="20">
        <v>0</v>
      </c>
    </row>
    <row r="164" spans="1:10">
      <c r="A164" s="14" t="s">
        <v>299</v>
      </c>
      <c r="B164" s="20">
        <v>286051</v>
      </c>
      <c r="C164" s="20">
        <v>38246</v>
      </c>
      <c r="D164" s="20">
        <v>19424</v>
      </c>
      <c r="E164" s="20">
        <v>0</v>
      </c>
      <c r="F164" s="20">
        <v>14011</v>
      </c>
      <c r="G164" s="20">
        <v>357732</v>
      </c>
      <c r="H164" s="285"/>
      <c r="I164" s="20"/>
      <c r="J164" s="20">
        <v>357732</v>
      </c>
    </row>
    <row r="165" spans="1:10">
      <c r="A165" s="18" t="s">
        <v>300</v>
      </c>
      <c r="B165" s="19">
        <v>109724</v>
      </c>
      <c r="C165" s="19">
        <v>27834</v>
      </c>
      <c r="D165" s="19">
        <v>10611</v>
      </c>
      <c r="E165" s="19">
        <v>0</v>
      </c>
      <c r="F165" s="19">
        <v>10837</v>
      </c>
      <c r="G165" s="20">
        <v>159006</v>
      </c>
      <c r="H165" s="285"/>
      <c r="I165" s="20"/>
      <c r="J165" s="19">
        <v>159006</v>
      </c>
    </row>
    <row r="166" spans="1:10">
      <c r="A166" s="15" t="s">
        <v>301</v>
      </c>
      <c r="B166" s="17">
        <v>36785</v>
      </c>
      <c r="C166" s="17">
        <v>8727</v>
      </c>
      <c r="D166" s="17">
        <v>6520</v>
      </c>
      <c r="E166" s="17">
        <v>0</v>
      </c>
      <c r="F166" s="17">
        <v>2462</v>
      </c>
      <c r="G166" s="17">
        <v>54494</v>
      </c>
      <c r="H166" s="17"/>
      <c r="I166" s="17"/>
      <c r="J166" s="17">
        <v>54494</v>
      </c>
    </row>
    <row r="167" spans="1:10">
      <c r="A167" s="278"/>
      <c r="E167" s="276"/>
    </row>
    <row r="168" spans="1:10" ht="17.25" customHeight="1">
      <c r="A168" s="26" t="s">
        <v>319</v>
      </c>
      <c r="B168" s="16"/>
      <c r="C168" s="16"/>
      <c r="D168" s="16"/>
      <c r="E168" s="16"/>
      <c r="F168" s="16"/>
      <c r="G168" s="16"/>
      <c r="H168" s="16"/>
      <c r="I168" s="16"/>
      <c r="J168" s="16"/>
    </row>
    <row r="169" spans="1:10">
      <c r="A169" s="18" t="s">
        <v>295</v>
      </c>
      <c r="B169" s="19">
        <v>161607</v>
      </c>
      <c r="C169" s="19">
        <v>41918</v>
      </c>
      <c r="D169" s="19">
        <v>27214</v>
      </c>
      <c r="E169" s="19">
        <v>0</v>
      </c>
      <c r="F169" s="19">
        <v>16907</v>
      </c>
      <c r="G169" s="19">
        <v>247646</v>
      </c>
      <c r="H169" s="285" t="s">
        <v>296</v>
      </c>
      <c r="I169" s="20"/>
      <c r="J169" s="19">
        <v>247646</v>
      </c>
    </row>
    <row r="170" spans="1:10">
      <c r="A170" s="14" t="s">
        <v>297</v>
      </c>
      <c r="B170" s="20">
        <v>161607</v>
      </c>
      <c r="C170" s="20">
        <v>41918</v>
      </c>
      <c r="D170" s="20">
        <v>27214</v>
      </c>
      <c r="E170" s="20">
        <v>0</v>
      </c>
      <c r="F170" s="20">
        <v>16907</v>
      </c>
      <c r="G170" s="20">
        <v>247646</v>
      </c>
      <c r="H170" s="285"/>
      <c r="I170" s="20"/>
      <c r="J170" s="20">
        <v>247646</v>
      </c>
    </row>
    <row r="171" spans="1:10">
      <c r="A171" s="14" t="s">
        <v>298</v>
      </c>
      <c r="B171" s="20">
        <v>150883</v>
      </c>
      <c r="C171" s="20">
        <v>1427</v>
      </c>
      <c r="D171" s="20">
        <v>7028</v>
      </c>
      <c r="E171" s="20">
        <v>0</v>
      </c>
      <c r="F171" s="20">
        <v>4877</v>
      </c>
      <c r="G171" s="20">
        <v>164215</v>
      </c>
      <c r="H171" s="285"/>
      <c r="I171" s="20">
        <v>-164215</v>
      </c>
      <c r="J171" s="20">
        <v>0</v>
      </c>
    </row>
    <row r="172" spans="1:10">
      <c r="A172" s="14"/>
      <c r="B172" s="20"/>
      <c r="C172" s="20"/>
      <c r="D172" s="20"/>
      <c r="E172" s="20"/>
      <c r="F172" s="20"/>
      <c r="G172" s="20"/>
      <c r="H172" s="285"/>
      <c r="I172" s="20"/>
      <c r="J172" s="20">
        <v>0</v>
      </c>
    </row>
    <row r="173" spans="1:10">
      <c r="A173" s="14" t="s">
        <v>299</v>
      </c>
      <c r="B173" s="20">
        <v>312490</v>
      </c>
      <c r="C173" s="20">
        <v>43345</v>
      </c>
      <c r="D173" s="20">
        <v>34242</v>
      </c>
      <c r="E173" s="20">
        <v>0</v>
      </c>
      <c r="F173" s="20">
        <v>21784</v>
      </c>
      <c r="G173" s="20">
        <v>411861</v>
      </c>
      <c r="H173" s="285"/>
      <c r="I173" s="20"/>
      <c r="J173" s="20">
        <v>411861</v>
      </c>
    </row>
    <row r="174" spans="1:10">
      <c r="A174" s="18" t="s">
        <v>300</v>
      </c>
      <c r="B174" s="19">
        <v>120898</v>
      </c>
      <c r="C174" s="19">
        <v>37607</v>
      </c>
      <c r="D174" s="19">
        <v>16556</v>
      </c>
      <c r="E174" s="19">
        <v>0</v>
      </c>
      <c r="F174" s="19">
        <v>12116</v>
      </c>
      <c r="G174" s="20">
        <v>187177</v>
      </c>
      <c r="H174" s="285"/>
      <c r="I174" s="20"/>
      <c r="J174" s="19">
        <v>187177</v>
      </c>
    </row>
    <row r="175" spans="1:10">
      <c r="A175" s="15" t="s">
        <v>301</v>
      </c>
      <c r="B175" s="17">
        <v>40709</v>
      </c>
      <c r="C175" s="17">
        <v>4311</v>
      </c>
      <c r="D175" s="17">
        <v>10658</v>
      </c>
      <c r="E175" s="17">
        <v>0</v>
      </c>
      <c r="F175" s="17">
        <v>4791</v>
      </c>
      <c r="G175" s="17">
        <v>60469</v>
      </c>
      <c r="H175" s="17"/>
      <c r="I175" s="17"/>
      <c r="J175" s="17">
        <v>60469</v>
      </c>
    </row>
    <row r="176" spans="1:10">
      <c r="A176" s="278"/>
      <c r="E176" s="276"/>
    </row>
    <row r="177" spans="1:10">
      <c r="A177" s="26" t="s">
        <v>320</v>
      </c>
      <c r="B177" s="16"/>
      <c r="C177" s="16"/>
      <c r="D177" s="16"/>
      <c r="E177" s="16"/>
      <c r="F177" s="16"/>
      <c r="G177" s="16"/>
      <c r="H177" s="16"/>
      <c r="I177" s="16"/>
      <c r="J177" s="16"/>
    </row>
    <row r="178" spans="1:10">
      <c r="A178" s="18" t="s">
        <v>295</v>
      </c>
      <c r="B178" s="19">
        <v>91558</v>
      </c>
      <c r="C178" s="19">
        <v>23691</v>
      </c>
      <c r="D178" s="19">
        <v>15116</v>
      </c>
      <c r="E178" s="19">
        <v>0</v>
      </c>
      <c r="F178" s="19">
        <v>10298</v>
      </c>
      <c r="G178" s="19">
        <v>140663</v>
      </c>
      <c r="H178" s="285" t="s">
        <v>296</v>
      </c>
      <c r="I178" s="20"/>
      <c r="J178" s="19">
        <v>140663</v>
      </c>
    </row>
    <row r="179" spans="1:10">
      <c r="A179" s="14" t="s">
        <v>297</v>
      </c>
      <c r="B179" s="20">
        <v>91558</v>
      </c>
      <c r="C179" s="20">
        <v>23691</v>
      </c>
      <c r="D179" s="20">
        <v>15116</v>
      </c>
      <c r="E179" s="20">
        <v>0</v>
      </c>
      <c r="F179" s="20">
        <v>10298</v>
      </c>
      <c r="G179" s="20">
        <v>140663</v>
      </c>
      <c r="H179" s="285"/>
      <c r="I179" s="20"/>
      <c r="J179" s="20">
        <v>140663</v>
      </c>
    </row>
    <row r="180" spans="1:10">
      <c r="A180" s="14" t="s">
        <v>298</v>
      </c>
      <c r="B180" s="20">
        <v>94513</v>
      </c>
      <c r="C180" s="20">
        <v>1348</v>
      </c>
      <c r="D180" s="20">
        <v>3574</v>
      </c>
      <c r="E180" s="20">
        <v>0</v>
      </c>
      <c r="F180" s="20">
        <v>42</v>
      </c>
      <c r="G180" s="20">
        <v>99477</v>
      </c>
      <c r="H180" s="285"/>
      <c r="I180" s="20">
        <v>-99477</v>
      </c>
      <c r="J180" s="20">
        <v>0</v>
      </c>
    </row>
    <row r="181" spans="1:10">
      <c r="A181" s="14"/>
      <c r="B181" s="20"/>
      <c r="C181" s="20"/>
      <c r="D181" s="20"/>
      <c r="E181" s="20"/>
      <c r="F181" s="20"/>
      <c r="G181" s="20"/>
      <c r="H181" s="285"/>
      <c r="I181" s="20"/>
      <c r="J181" s="20">
        <v>0</v>
      </c>
    </row>
    <row r="182" spans="1:10">
      <c r="A182" s="14" t="s">
        <v>299</v>
      </c>
      <c r="B182" s="20">
        <v>186071</v>
      </c>
      <c r="C182" s="20">
        <v>25039</v>
      </c>
      <c r="D182" s="20">
        <v>18690</v>
      </c>
      <c r="E182" s="20">
        <v>0</v>
      </c>
      <c r="F182" s="20">
        <v>10340</v>
      </c>
      <c r="G182" s="20">
        <v>240140</v>
      </c>
      <c r="H182" s="285"/>
      <c r="I182" s="20"/>
      <c r="J182" s="20">
        <v>240140</v>
      </c>
    </row>
    <row r="183" spans="1:10">
      <c r="A183" s="18" t="s">
        <v>300</v>
      </c>
      <c r="B183" s="19">
        <v>74200</v>
      </c>
      <c r="C183" s="19">
        <v>23116</v>
      </c>
      <c r="D183" s="19">
        <v>11363</v>
      </c>
      <c r="E183" s="19">
        <v>0</v>
      </c>
      <c r="F183" s="19">
        <v>5769</v>
      </c>
      <c r="G183" s="20">
        <v>114448</v>
      </c>
      <c r="H183" s="285"/>
      <c r="I183" s="20"/>
      <c r="J183" s="19">
        <v>114448</v>
      </c>
    </row>
    <row r="184" spans="1:10">
      <c r="A184" s="15" t="s">
        <v>301</v>
      </c>
      <c r="B184" s="17">
        <v>17358</v>
      </c>
      <c r="C184" s="17">
        <v>575</v>
      </c>
      <c r="D184" s="17">
        <v>3753</v>
      </c>
      <c r="E184" s="17">
        <v>0</v>
      </c>
      <c r="F184" s="17">
        <v>4529</v>
      </c>
      <c r="G184" s="17">
        <v>26215</v>
      </c>
      <c r="H184" s="17"/>
      <c r="I184" s="17"/>
      <c r="J184" s="17">
        <v>26215</v>
      </c>
    </row>
    <row r="185" spans="1:10">
      <c r="A185" s="278"/>
    </row>
    <row r="186" spans="1:10">
      <c r="A186" s="26" t="s">
        <v>321</v>
      </c>
      <c r="B186" s="16"/>
      <c r="C186" s="16"/>
      <c r="D186" s="16"/>
      <c r="E186" s="16"/>
      <c r="F186" s="16"/>
      <c r="G186" s="16"/>
      <c r="H186" s="16"/>
      <c r="I186" s="16"/>
      <c r="J186" s="16"/>
    </row>
    <row r="187" spans="1:10">
      <c r="A187" s="18" t="s">
        <v>295</v>
      </c>
      <c r="B187" s="19">
        <v>148248</v>
      </c>
      <c r="C187" s="19">
        <v>27051</v>
      </c>
      <c r="D187" s="19">
        <v>16631</v>
      </c>
      <c r="E187" s="19">
        <v>0</v>
      </c>
      <c r="F187" s="19">
        <v>9475</v>
      </c>
      <c r="G187" s="19">
        <v>201405</v>
      </c>
      <c r="H187" s="285" t="s">
        <v>296</v>
      </c>
      <c r="I187" s="20"/>
      <c r="J187" s="19">
        <v>201405</v>
      </c>
    </row>
    <row r="188" spans="1:10">
      <c r="A188" s="14" t="s">
        <v>297</v>
      </c>
      <c r="B188" s="20">
        <v>148248</v>
      </c>
      <c r="C188" s="20">
        <v>27051</v>
      </c>
      <c r="D188" s="20">
        <v>16631</v>
      </c>
      <c r="E188" s="20">
        <v>0</v>
      </c>
      <c r="F188" s="20">
        <v>9475</v>
      </c>
      <c r="G188" s="20">
        <v>201405</v>
      </c>
      <c r="H188" s="285"/>
      <c r="I188" s="20"/>
      <c r="J188" s="20">
        <v>201405</v>
      </c>
    </row>
    <row r="189" spans="1:10">
      <c r="A189" s="14" t="s">
        <v>298</v>
      </c>
      <c r="B189" s="20">
        <v>134441</v>
      </c>
      <c r="C189" s="20">
        <v>628</v>
      </c>
      <c r="D189" s="20">
        <v>3213</v>
      </c>
      <c r="E189" s="20">
        <v>0</v>
      </c>
      <c r="F189" s="20">
        <v>37</v>
      </c>
      <c r="G189" s="20">
        <v>138319</v>
      </c>
      <c r="H189" s="285"/>
      <c r="I189" s="20">
        <v>-138319</v>
      </c>
      <c r="J189" s="20">
        <v>0</v>
      </c>
    </row>
    <row r="190" spans="1:10">
      <c r="A190" s="14"/>
      <c r="B190" s="20"/>
      <c r="C190" s="20"/>
      <c r="D190" s="20"/>
      <c r="E190" s="20"/>
      <c r="F190" s="20"/>
      <c r="G190" s="20"/>
      <c r="H190" s="285"/>
      <c r="I190" s="20"/>
      <c r="J190" s="20">
        <v>0</v>
      </c>
    </row>
    <row r="191" spans="1:10">
      <c r="A191" s="14" t="s">
        <v>299</v>
      </c>
      <c r="B191" s="20">
        <v>282689</v>
      </c>
      <c r="C191" s="20">
        <v>27679</v>
      </c>
      <c r="D191" s="20">
        <v>19844</v>
      </c>
      <c r="E191" s="20">
        <v>0</v>
      </c>
      <c r="F191" s="20">
        <v>9512</v>
      </c>
      <c r="G191" s="20">
        <v>339724</v>
      </c>
      <c r="H191" s="285"/>
      <c r="I191" s="20"/>
      <c r="J191" s="20">
        <v>339724</v>
      </c>
    </row>
    <row r="192" spans="1:10">
      <c r="A192" s="18" t="s">
        <v>300</v>
      </c>
      <c r="B192" s="19">
        <v>99376</v>
      </c>
      <c r="C192" s="19">
        <v>21905</v>
      </c>
      <c r="D192" s="19">
        <v>11381</v>
      </c>
      <c r="E192" s="19">
        <v>0</v>
      </c>
      <c r="F192" s="19">
        <v>8063</v>
      </c>
      <c r="G192" s="20">
        <v>140725</v>
      </c>
      <c r="H192" s="285"/>
      <c r="I192" s="20"/>
      <c r="J192" s="19">
        <v>140725</v>
      </c>
    </row>
    <row r="193" spans="1:10">
      <c r="A193" s="15" t="s">
        <v>301</v>
      </c>
      <c r="B193" s="17">
        <v>48872</v>
      </c>
      <c r="C193" s="17">
        <v>5146</v>
      </c>
      <c r="D193" s="17">
        <v>5250</v>
      </c>
      <c r="E193" s="17">
        <v>0</v>
      </c>
      <c r="F193" s="17">
        <v>1412</v>
      </c>
      <c r="G193" s="17">
        <v>60680</v>
      </c>
      <c r="H193" s="17"/>
      <c r="I193" s="17"/>
      <c r="J193" s="17">
        <v>60680</v>
      </c>
    </row>
    <row r="194" spans="1:10" ht="12.75" customHeight="1">
      <c r="A194" s="278"/>
    </row>
    <row r="195" spans="1:10">
      <c r="A195" s="26" t="s">
        <v>322</v>
      </c>
      <c r="B195" s="16"/>
      <c r="C195" s="16"/>
      <c r="D195" s="16"/>
      <c r="E195" s="16"/>
      <c r="F195" s="16"/>
      <c r="G195" s="16"/>
      <c r="H195" s="16"/>
      <c r="I195" s="16"/>
      <c r="J195" s="16"/>
    </row>
    <row r="196" spans="1:10">
      <c r="A196" s="18" t="s">
        <v>295</v>
      </c>
      <c r="B196" s="19">
        <v>155108</v>
      </c>
      <c r="C196" s="19">
        <v>37892</v>
      </c>
      <c r="D196" s="19">
        <v>24174</v>
      </c>
      <c r="E196" s="19">
        <v>0</v>
      </c>
      <c r="F196" s="19">
        <v>15966</v>
      </c>
      <c r="G196" s="19">
        <v>233140</v>
      </c>
      <c r="H196" s="285" t="s">
        <v>296</v>
      </c>
      <c r="I196" s="20"/>
      <c r="J196" s="19">
        <v>233140</v>
      </c>
    </row>
    <row r="197" spans="1:10">
      <c r="A197" s="14" t="s">
        <v>297</v>
      </c>
      <c r="B197" s="20">
        <v>155108</v>
      </c>
      <c r="C197" s="20">
        <v>37892</v>
      </c>
      <c r="D197" s="20">
        <v>24174</v>
      </c>
      <c r="E197" s="20">
        <v>0</v>
      </c>
      <c r="F197" s="20">
        <v>15966</v>
      </c>
      <c r="G197" s="20">
        <v>233140</v>
      </c>
      <c r="H197" s="285"/>
      <c r="I197" s="20"/>
      <c r="J197" s="20">
        <v>233140</v>
      </c>
    </row>
    <row r="198" spans="1:10">
      <c r="A198" s="14" t="s">
        <v>298</v>
      </c>
      <c r="B198" s="20">
        <v>156950</v>
      </c>
      <c r="C198" s="20">
        <v>2863</v>
      </c>
      <c r="D198" s="20">
        <v>5243</v>
      </c>
      <c r="E198" s="20">
        <v>0</v>
      </c>
      <c r="F198" s="20">
        <v>29</v>
      </c>
      <c r="G198" s="20">
        <v>165085</v>
      </c>
      <c r="H198" s="285"/>
      <c r="I198" s="20">
        <v>-165085</v>
      </c>
      <c r="J198" s="20">
        <v>0</v>
      </c>
    </row>
    <row r="199" spans="1:10">
      <c r="A199" s="14"/>
      <c r="B199" s="20"/>
      <c r="C199" s="20"/>
      <c r="D199" s="20"/>
      <c r="E199" s="20"/>
      <c r="F199" s="20"/>
      <c r="G199" s="20"/>
      <c r="H199" s="285"/>
      <c r="I199" s="20"/>
      <c r="J199" s="20">
        <v>0</v>
      </c>
    </row>
    <row r="200" spans="1:10">
      <c r="A200" s="14" t="s">
        <v>299</v>
      </c>
      <c r="B200" s="20">
        <v>312058</v>
      </c>
      <c r="C200" s="20">
        <v>40755</v>
      </c>
      <c r="D200" s="20">
        <v>29417</v>
      </c>
      <c r="E200" s="20">
        <v>0</v>
      </c>
      <c r="F200" s="20">
        <v>15995</v>
      </c>
      <c r="G200" s="20">
        <v>398225</v>
      </c>
      <c r="H200" s="285"/>
      <c r="I200" s="20"/>
      <c r="J200" s="20">
        <v>398225</v>
      </c>
    </row>
    <row r="201" spans="1:10">
      <c r="A201" s="18" t="s">
        <v>300</v>
      </c>
      <c r="B201" s="19">
        <v>103511</v>
      </c>
      <c r="C201" s="19">
        <v>31211</v>
      </c>
      <c r="D201" s="19">
        <v>16626</v>
      </c>
      <c r="E201" s="19">
        <v>0</v>
      </c>
      <c r="F201" s="19">
        <v>10328</v>
      </c>
      <c r="G201" s="20">
        <v>161676</v>
      </c>
      <c r="H201" s="285"/>
      <c r="I201" s="20"/>
      <c r="J201" s="19">
        <v>161676</v>
      </c>
    </row>
    <row r="202" spans="1:10">
      <c r="A202" s="15" t="s">
        <v>301</v>
      </c>
      <c r="B202" s="17">
        <v>51597</v>
      </c>
      <c r="C202" s="17">
        <v>6681</v>
      </c>
      <c r="D202" s="17">
        <v>7548</v>
      </c>
      <c r="E202" s="17">
        <v>0</v>
      </c>
      <c r="F202" s="17">
        <v>5638</v>
      </c>
      <c r="G202" s="17">
        <v>71464</v>
      </c>
      <c r="H202" s="17"/>
      <c r="I202" s="17"/>
      <c r="J202" s="17">
        <v>71464</v>
      </c>
    </row>
    <row r="203" spans="1:10">
      <c r="A203" s="278"/>
    </row>
    <row r="204" spans="1:10">
      <c r="A204" s="26" t="s">
        <v>323</v>
      </c>
      <c r="B204" s="16"/>
      <c r="C204" s="16"/>
      <c r="D204" s="16"/>
      <c r="E204" s="16"/>
      <c r="F204" s="16"/>
      <c r="G204" s="16"/>
      <c r="H204" s="16"/>
      <c r="I204" s="16"/>
      <c r="J204" s="16"/>
    </row>
    <row r="205" spans="1:10">
      <c r="A205" s="18" t="s">
        <v>295</v>
      </c>
      <c r="B205" s="19">
        <v>182305</v>
      </c>
      <c r="C205" s="19">
        <v>40652</v>
      </c>
      <c r="D205" s="19">
        <v>30064</v>
      </c>
      <c r="E205" s="19">
        <v>0</v>
      </c>
      <c r="F205" s="19">
        <v>17501</v>
      </c>
      <c r="G205" s="19">
        <v>270522</v>
      </c>
      <c r="H205" s="285" t="s">
        <v>296</v>
      </c>
      <c r="I205" s="20"/>
      <c r="J205" s="19">
        <v>270522</v>
      </c>
    </row>
    <row r="206" spans="1:10">
      <c r="A206" s="14" t="s">
        <v>297</v>
      </c>
      <c r="B206" s="20">
        <v>182305</v>
      </c>
      <c r="C206" s="20">
        <v>40652</v>
      </c>
      <c r="D206" s="20">
        <v>30064</v>
      </c>
      <c r="E206" s="20">
        <v>0</v>
      </c>
      <c r="F206" s="20">
        <v>17501</v>
      </c>
      <c r="G206" s="20">
        <v>270522</v>
      </c>
      <c r="H206" s="285"/>
      <c r="I206" s="20"/>
      <c r="J206" s="20">
        <v>270522</v>
      </c>
    </row>
    <row r="207" spans="1:10">
      <c r="A207" s="14" t="s">
        <v>298</v>
      </c>
      <c r="B207" s="20">
        <v>173647</v>
      </c>
      <c r="C207" s="20">
        <v>2168</v>
      </c>
      <c r="D207" s="20">
        <v>9907</v>
      </c>
      <c r="E207" s="20">
        <v>0</v>
      </c>
      <c r="F207" s="20">
        <v>102</v>
      </c>
      <c r="G207" s="20">
        <v>185824</v>
      </c>
      <c r="H207" s="285"/>
      <c r="I207" s="20">
        <v>-185824</v>
      </c>
      <c r="J207" s="20">
        <v>0</v>
      </c>
    </row>
    <row r="208" spans="1:10">
      <c r="A208" s="14"/>
      <c r="B208" s="20"/>
      <c r="C208" s="20"/>
      <c r="D208" s="20"/>
      <c r="E208" s="20"/>
      <c r="F208" s="20"/>
      <c r="G208" s="20"/>
      <c r="H208" s="285"/>
      <c r="I208" s="20"/>
      <c r="J208" s="20">
        <v>0</v>
      </c>
    </row>
    <row r="209" spans="1:10">
      <c r="A209" s="14" t="s">
        <v>299</v>
      </c>
      <c r="B209" s="20">
        <v>355952</v>
      </c>
      <c r="C209" s="20">
        <v>42820</v>
      </c>
      <c r="D209" s="20">
        <v>39971</v>
      </c>
      <c r="E209" s="20">
        <v>0</v>
      </c>
      <c r="F209" s="20">
        <v>17603</v>
      </c>
      <c r="G209" s="20">
        <v>456346</v>
      </c>
      <c r="H209" s="285"/>
      <c r="I209" s="20"/>
      <c r="J209" s="20">
        <v>456346</v>
      </c>
    </row>
    <row r="210" spans="1:10">
      <c r="A210" s="18" t="s">
        <v>300</v>
      </c>
      <c r="B210" s="19">
        <v>112008</v>
      </c>
      <c r="C210" s="19">
        <v>31114</v>
      </c>
      <c r="D210" s="19">
        <v>20255</v>
      </c>
      <c r="E210" s="19">
        <v>0</v>
      </c>
      <c r="F210" s="19">
        <v>13093</v>
      </c>
      <c r="G210" s="20">
        <v>176470</v>
      </c>
      <c r="H210" s="285"/>
      <c r="I210" s="20"/>
      <c r="J210" s="19">
        <v>176470</v>
      </c>
    </row>
    <row r="211" spans="1:10">
      <c r="A211" s="15" t="s">
        <v>301</v>
      </c>
      <c r="B211" s="17">
        <v>70297</v>
      </c>
      <c r="C211" s="17">
        <v>9538</v>
      </c>
      <c r="D211" s="17">
        <v>9809</v>
      </c>
      <c r="E211" s="17">
        <v>0</v>
      </c>
      <c r="F211" s="17">
        <v>4408</v>
      </c>
      <c r="G211" s="17">
        <v>94052</v>
      </c>
      <c r="H211" s="17"/>
      <c r="I211" s="17"/>
      <c r="J211" s="17">
        <v>94052</v>
      </c>
    </row>
    <row r="212" spans="1:10" ht="24" customHeight="1">
      <c r="A212" s="278"/>
    </row>
    <row r="213" spans="1:10">
      <c r="A213" s="26" t="s">
        <v>324</v>
      </c>
      <c r="B213" s="16"/>
      <c r="C213" s="16"/>
      <c r="D213" s="16"/>
      <c r="E213" s="16"/>
      <c r="F213" s="16"/>
      <c r="G213" s="16"/>
      <c r="H213" s="16"/>
      <c r="I213" s="16"/>
      <c r="J213" s="16"/>
    </row>
    <row r="214" spans="1:10">
      <c r="A214" s="18" t="s">
        <v>295</v>
      </c>
      <c r="B214" s="19">
        <v>105429</v>
      </c>
      <c r="C214" s="19">
        <v>22558</v>
      </c>
      <c r="D214" s="19">
        <v>17570</v>
      </c>
      <c r="E214" s="19">
        <v>0</v>
      </c>
      <c r="F214" s="19">
        <v>7149</v>
      </c>
      <c r="G214" s="19">
        <v>152706</v>
      </c>
      <c r="H214" s="285" t="s">
        <v>296</v>
      </c>
      <c r="I214" s="20"/>
      <c r="J214" s="19">
        <v>152706</v>
      </c>
    </row>
    <row r="215" spans="1:10">
      <c r="A215" s="14" t="s">
        <v>297</v>
      </c>
      <c r="B215" s="20">
        <v>105429</v>
      </c>
      <c r="C215" s="20">
        <v>22558</v>
      </c>
      <c r="D215" s="20">
        <v>17570</v>
      </c>
      <c r="E215" s="20">
        <v>0</v>
      </c>
      <c r="F215" s="20">
        <v>7149</v>
      </c>
      <c r="G215" s="20">
        <v>152706</v>
      </c>
      <c r="H215" s="285"/>
      <c r="I215" s="20"/>
      <c r="J215" s="20">
        <v>152706</v>
      </c>
    </row>
    <row r="216" spans="1:10">
      <c r="A216" s="14" t="s">
        <v>298</v>
      </c>
      <c r="B216" s="20">
        <v>105683</v>
      </c>
      <c r="C216" s="20">
        <v>2377</v>
      </c>
      <c r="D216" s="20">
        <v>4086</v>
      </c>
      <c r="E216" s="20">
        <v>0</v>
      </c>
      <c r="F216" s="20">
        <v>32</v>
      </c>
      <c r="G216" s="20">
        <v>112178</v>
      </c>
      <c r="H216" s="285"/>
      <c r="I216" s="20">
        <v>-112178</v>
      </c>
      <c r="J216" s="20">
        <v>0</v>
      </c>
    </row>
    <row r="217" spans="1:10">
      <c r="A217" s="14"/>
      <c r="B217" s="20"/>
      <c r="C217" s="20"/>
      <c r="D217" s="20"/>
      <c r="E217" s="20"/>
      <c r="F217" s="20"/>
      <c r="G217" s="20"/>
      <c r="H217" s="285"/>
      <c r="I217" s="20"/>
      <c r="J217" s="20">
        <v>0</v>
      </c>
    </row>
    <row r="218" spans="1:10">
      <c r="A218" s="14" t="s">
        <v>299</v>
      </c>
      <c r="B218" s="20">
        <v>211112</v>
      </c>
      <c r="C218" s="20">
        <v>24935</v>
      </c>
      <c r="D218" s="20">
        <v>21656</v>
      </c>
      <c r="E218" s="20">
        <v>0</v>
      </c>
      <c r="F218" s="20">
        <v>7181</v>
      </c>
      <c r="G218" s="20">
        <v>264884</v>
      </c>
      <c r="H218" s="285"/>
      <c r="I218" s="20"/>
      <c r="J218" s="20">
        <v>264884</v>
      </c>
    </row>
    <row r="219" spans="1:10">
      <c r="A219" s="18" t="s">
        <v>300</v>
      </c>
      <c r="B219" s="19">
        <v>69644</v>
      </c>
      <c r="C219" s="19">
        <v>16106</v>
      </c>
      <c r="D219" s="19">
        <v>13395</v>
      </c>
      <c r="E219" s="19">
        <v>0</v>
      </c>
      <c r="F219" s="19">
        <v>9248</v>
      </c>
      <c r="G219" s="20">
        <v>108393</v>
      </c>
      <c r="H219" s="285"/>
      <c r="I219" s="20"/>
      <c r="J219" s="19">
        <v>108393</v>
      </c>
    </row>
    <row r="220" spans="1:10">
      <c r="A220" s="15" t="s">
        <v>301</v>
      </c>
      <c r="B220" s="17">
        <v>35785</v>
      </c>
      <c r="C220" s="17">
        <v>6452</v>
      </c>
      <c r="D220" s="17">
        <v>4175</v>
      </c>
      <c r="E220" s="17">
        <v>0</v>
      </c>
      <c r="F220" s="17">
        <v>-2099</v>
      </c>
      <c r="G220" s="17">
        <v>44313</v>
      </c>
      <c r="H220" s="17"/>
      <c r="I220" s="17"/>
      <c r="J220" s="17">
        <v>44313</v>
      </c>
    </row>
    <row r="221" spans="1:10" ht="21" customHeight="1"/>
    <row r="222" spans="1:10">
      <c r="A222" s="26" t="s">
        <v>325</v>
      </c>
      <c r="B222" s="16"/>
      <c r="C222" s="16"/>
      <c r="D222" s="16"/>
      <c r="E222" s="16"/>
      <c r="F222" s="16"/>
      <c r="G222" s="16"/>
      <c r="H222" s="16"/>
      <c r="I222" s="16"/>
      <c r="J222" s="16"/>
    </row>
    <row r="223" spans="1:10">
      <c r="A223" s="18" t="s">
        <v>295</v>
      </c>
      <c r="B223" s="19">
        <v>124401</v>
      </c>
      <c r="C223" s="19">
        <v>23037</v>
      </c>
      <c r="D223" s="19">
        <v>18928</v>
      </c>
      <c r="E223" s="19">
        <v>0</v>
      </c>
      <c r="F223" s="19">
        <v>5909</v>
      </c>
      <c r="G223" s="19">
        <v>172275</v>
      </c>
      <c r="H223" s="285" t="s">
        <v>296</v>
      </c>
      <c r="I223" s="20"/>
      <c r="J223" s="19">
        <v>172275</v>
      </c>
    </row>
    <row r="224" spans="1:10">
      <c r="A224" s="14" t="s">
        <v>297</v>
      </c>
      <c r="B224" s="20">
        <v>124401</v>
      </c>
      <c r="C224" s="20">
        <v>23037</v>
      </c>
      <c r="D224" s="20">
        <v>18928</v>
      </c>
      <c r="E224" s="20">
        <v>0</v>
      </c>
      <c r="F224" s="20">
        <v>5909</v>
      </c>
      <c r="G224" s="20">
        <v>172275</v>
      </c>
      <c r="H224" s="285"/>
      <c r="I224" s="20"/>
      <c r="J224" s="20">
        <v>172275</v>
      </c>
    </row>
    <row r="225" spans="1:10">
      <c r="A225" s="14" t="s">
        <v>298</v>
      </c>
      <c r="B225" s="20">
        <v>116623</v>
      </c>
      <c r="C225" s="20">
        <v>2195</v>
      </c>
      <c r="D225" s="20">
        <v>5872</v>
      </c>
      <c r="E225" s="20">
        <v>0</v>
      </c>
      <c r="F225" s="20">
        <v>83</v>
      </c>
      <c r="G225" s="20">
        <v>124773</v>
      </c>
      <c r="H225" s="285"/>
      <c r="I225" s="20">
        <v>-124773</v>
      </c>
      <c r="J225" s="20">
        <v>0</v>
      </c>
    </row>
    <row r="226" spans="1:10">
      <c r="A226" s="14"/>
      <c r="B226" s="20"/>
      <c r="C226" s="20"/>
      <c r="D226" s="20"/>
      <c r="E226" s="20"/>
      <c r="F226" s="20"/>
      <c r="G226" s="20"/>
      <c r="H226" s="285"/>
      <c r="I226" s="20"/>
      <c r="J226" s="20">
        <v>0</v>
      </c>
    </row>
    <row r="227" spans="1:10" ht="12" customHeight="1">
      <c r="A227" s="14" t="s">
        <v>299</v>
      </c>
      <c r="B227" s="20">
        <v>241024</v>
      </c>
      <c r="C227" s="20">
        <v>25232</v>
      </c>
      <c r="D227" s="20">
        <v>24800</v>
      </c>
      <c r="E227" s="20">
        <v>0</v>
      </c>
      <c r="F227" s="20">
        <v>5992</v>
      </c>
      <c r="G227" s="20">
        <v>297048</v>
      </c>
      <c r="H227" s="285"/>
      <c r="I227" s="20"/>
      <c r="J227" s="20">
        <v>297048</v>
      </c>
    </row>
    <row r="228" spans="1:10">
      <c r="A228" s="18" t="s">
        <v>300</v>
      </c>
      <c r="B228" s="19">
        <v>83341</v>
      </c>
      <c r="C228" s="19">
        <v>19295</v>
      </c>
      <c r="D228" s="19">
        <v>13553</v>
      </c>
      <c r="E228" s="19">
        <v>0</v>
      </c>
      <c r="F228" s="19">
        <v>5159</v>
      </c>
      <c r="G228" s="20">
        <v>121348</v>
      </c>
      <c r="H228" s="285"/>
      <c r="I228" s="20"/>
      <c r="J228" s="19">
        <v>121348</v>
      </c>
    </row>
    <row r="229" spans="1:10">
      <c r="A229" s="15" t="s">
        <v>301</v>
      </c>
      <c r="B229" s="17">
        <v>41060</v>
      </c>
      <c r="C229" s="17">
        <v>3742</v>
      </c>
      <c r="D229" s="17">
        <v>5375</v>
      </c>
      <c r="E229" s="17">
        <v>0</v>
      </c>
      <c r="F229" s="17">
        <v>750</v>
      </c>
      <c r="G229" s="17">
        <v>50927</v>
      </c>
      <c r="H229" s="17"/>
      <c r="I229" s="17"/>
      <c r="J229" s="17">
        <v>50927</v>
      </c>
    </row>
    <row r="230" spans="1:10" ht="21.75" customHeight="1"/>
    <row r="231" spans="1:10">
      <c r="A231" s="26" t="s">
        <v>326</v>
      </c>
      <c r="B231" s="16"/>
      <c r="C231" s="16"/>
      <c r="D231" s="16"/>
      <c r="E231" s="16"/>
      <c r="F231" s="16"/>
      <c r="G231" s="16"/>
      <c r="H231" s="16"/>
      <c r="I231" s="16"/>
      <c r="J231" s="16"/>
    </row>
    <row r="232" spans="1:10" ht="12" customHeight="1">
      <c r="A232" s="18" t="s">
        <v>295</v>
      </c>
      <c r="B232" s="19">
        <v>161498</v>
      </c>
      <c r="C232" s="19">
        <v>30211</v>
      </c>
      <c r="D232" s="19">
        <v>23980</v>
      </c>
      <c r="E232" s="19">
        <v>0</v>
      </c>
      <c r="F232" s="19">
        <v>14684</v>
      </c>
      <c r="G232" s="19">
        <v>230373</v>
      </c>
      <c r="H232" s="285" t="s">
        <v>296</v>
      </c>
      <c r="I232" s="20"/>
      <c r="J232" s="19">
        <v>230373</v>
      </c>
    </row>
    <row r="233" spans="1:10">
      <c r="A233" s="14" t="s">
        <v>297</v>
      </c>
      <c r="B233" s="20">
        <v>161498</v>
      </c>
      <c r="C233" s="20">
        <v>30211</v>
      </c>
      <c r="D233" s="20">
        <v>23980</v>
      </c>
      <c r="E233" s="20">
        <v>0</v>
      </c>
      <c r="F233" s="20">
        <v>14684</v>
      </c>
      <c r="G233" s="20">
        <v>230373</v>
      </c>
      <c r="H233" s="285"/>
      <c r="I233" s="20"/>
      <c r="J233" s="20">
        <v>230373</v>
      </c>
    </row>
    <row r="234" spans="1:10">
      <c r="A234" s="14" t="s">
        <v>298</v>
      </c>
      <c r="B234" s="20">
        <v>-116623</v>
      </c>
      <c r="C234" s="20">
        <v>3017</v>
      </c>
      <c r="D234" s="20">
        <v>8337</v>
      </c>
      <c r="E234" s="20">
        <v>0</v>
      </c>
      <c r="F234" s="20">
        <v>132</v>
      </c>
      <c r="G234" s="20">
        <v>-105137</v>
      </c>
      <c r="H234" s="285"/>
      <c r="I234" s="20">
        <v>105137</v>
      </c>
      <c r="J234" s="20">
        <v>0</v>
      </c>
    </row>
    <row r="235" spans="1:10">
      <c r="A235" s="14"/>
      <c r="B235" s="20"/>
      <c r="C235" s="20"/>
      <c r="D235" s="20"/>
      <c r="E235" s="20"/>
      <c r="F235" s="20"/>
      <c r="G235" s="20"/>
      <c r="H235" s="285"/>
      <c r="I235" s="20"/>
      <c r="J235" s="20">
        <v>0</v>
      </c>
    </row>
    <row r="236" spans="1:10">
      <c r="A236" s="14" t="s">
        <v>299</v>
      </c>
      <c r="B236" s="20">
        <v>44875</v>
      </c>
      <c r="C236" s="20">
        <v>33228</v>
      </c>
      <c r="D236" s="20">
        <v>32317</v>
      </c>
      <c r="E236" s="20">
        <v>0</v>
      </c>
      <c r="F236" s="20">
        <v>14816</v>
      </c>
      <c r="G236" s="20">
        <v>125236</v>
      </c>
      <c r="H236" s="285"/>
      <c r="I236" s="20"/>
      <c r="J236" s="20">
        <v>125236</v>
      </c>
    </row>
    <row r="237" spans="1:10">
      <c r="A237" s="18" t="s">
        <v>300</v>
      </c>
      <c r="B237" s="19">
        <v>96741</v>
      </c>
      <c r="C237" s="19">
        <v>23685</v>
      </c>
      <c r="D237" s="19">
        <v>18300</v>
      </c>
      <c r="E237" s="19">
        <v>0</v>
      </c>
      <c r="F237" s="19">
        <v>12592</v>
      </c>
      <c r="G237" s="20">
        <v>151318</v>
      </c>
      <c r="H237" s="285"/>
      <c r="I237" s="20"/>
      <c r="J237" s="19">
        <v>151318</v>
      </c>
    </row>
    <row r="238" spans="1:10">
      <c r="A238" s="15" t="s">
        <v>301</v>
      </c>
      <c r="B238" s="17">
        <v>64757</v>
      </c>
      <c r="C238" s="17">
        <v>6526</v>
      </c>
      <c r="D238" s="17">
        <v>5680</v>
      </c>
      <c r="E238" s="17">
        <v>0</v>
      </c>
      <c r="F238" s="17">
        <v>2092</v>
      </c>
      <c r="G238" s="17">
        <v>79055</v>
      </c>
      <c r="H238" s="17"/>
      <c r="I238" s="17"/>
      <c r="J238" s="17">
        <v>79055</v>
      </c>
    </row>
    <row r="239" spans="1:10" ht="24.75" customHeight="1"/>
    <row r="240" spans="1:10">
      <c r="A240" s="26" t="s">
        <v>327</v>
      </c>
      <c r="B240" s="16"/>
      <c r="C240" s="16"/>
      <c r="D240" s="16"/>
      <c r="E240" s="16"/>
      <c r="F240" s="16"/>
      <c r="G240" s="16"/>
      <c r="H240" s="16"/>
      <c r="I240" s="16"/>
      <c r="J240" s="16"/>
    </row>
    <row r="241" spans="1:10">
      <c r="A241" s="18" t="s">
        <v>295</v>
      </c>
      <c r="B241" s="19">
        <v>178712</v>
      </c>
      <c r="C241" s="19">
        <v>31502</v>
      </c>
      <c r="D241" s="19">
        <v>21624</v>
      </c>
      <c r="E241" s="19">
        <v>0</v>
      </c>
      <c r="F241" s="19">
        <v>13194</v>
      </c>
      <c r="G241" s="19">
        <v>245032</v>
      </c>
      <c r="H241" s="285" t="s">
        <v>296</v>
      </c>
      <c r="I241" s="20"/>
      <c r="J241" s="19">
        <v>245032</v>
      </c>
    </row>
    <row r="242" spans="1:10">
      <c r="A242" s="14" t="s">
        <v>297</v>
      </c>
      <c r="B242" s="20">
        <v>178712</v>
      </c>
      <c r="C242" s="20">
        <v>31502</v>
      </c>
      <c r="D242" s="20">
        <v>21624</v>
      </c>
      <c r="E242" s="20">
        <v>0</v>
      </c>
      <c r="F242" s="20">
        <v>13194</v>
      </c>
      <c r="G242" s="20">
        <v>245032</v>
      </c>
      <c r="H242" s="285"/>
      <c r="I242" s="20"/>
      <c r="J242" s="20">
        <v>245032</v>
      </c>
    </row>
    <row r="243" spans="1:10">
      <c r="A243" s="14" t="s">
        <v>298</v>
      </c>
      <c r="B243" s="20">
        <v>0</v>
      </c>
      <c r="C243" s="20">
        <v>3938</v>
      </c>
      <c r="D243" s="20">
        <v>5522</v>
      </c>
      <c r="E243" s="20">
        <v>0</v>
      </c>
      <c r="F243" s="20">
        <v>330</v>
      </c>
      <c r="G243" s="20">
        <v>9790</v>
      </c>
      <c r="H243" s="285"/>
      <c r="I243" s="20">
        <v>-9790</v>
      </c>
      <c r="J243" s="20">
        <v>0</v>
      </c>
    </row>
    <row r="244" spans="1:10">
      <c r="A244" s="14"/>
      <c r="B244" s="20"/>
      <c r="C244" s="20"/>
      <c r="D244" s="20"/>
      <c r="E244" s="20"/>
      <c r="F244" s="20"/>
      <c r="G244" s="20"/>
      <c r="H244" s="285"/>
      <c r="I244" s="20"/>
      <c r="J244" s="20">
        <v>0</v>
      </c>
    </row>
    <row r="245" spans="1:10">
      <c r="A245" s="14" t="s">
        <v>299</v>
      </c>
      <c r="B245" s="20">
        <v>178712</v>
      </c>
      <c r="C245" s="20">
        <v>35440</v>
      </c>
      <c r="D245" s="20">
        <v>27146</v>
      </c>
      <c r="E245" s="20">
        <v>0</v>
      </c>
      <c r="F245" s="20">
        <v>13524</v>
      </c>
      <c r="G245" s="20">
        <v>254822</v>
      </c>
      <c r="H245" s="285"/>
      <c r="I245" s="20"/>
      <c r="J245" s="20">
        <v>254822</v>
      </c>
    </row>
    <row r="246" spans="1:10">
      <c r="A246" s="18" t="s">
        <v>300</v>
      </c>
      <c r="B246" s="19">
        <v>95861</v>
      </c>
      <c r="C246" s="19">
        <v>24527</v>
      </c>
      <c r="D246" s="19">
        <v>15651</v>
      </c>
      <c r="E246" s="19">
        <v>0</v>
      </c>
      <c r="F246" s="19">
        <v>9346</v>
      </c>
      <c r="G246" s="20">
        <v>145385</v>
      </c>
      <c r="H246" s="285"/>
      <c r="I246" s="20"/>
      <c r="J246" s="19">
        <v>145385</v>
      </c>
    </row>
    <row r="247" spans="1:10">
      <c r="A247" s="15" t="s">
        <v>301</v>
      </c>
      <c r="B247" s="17">
        <v>82851</v>
      </c>
      <c r="C247" s="17">
        <v>6975</v>
      </c>
      <c r="D247" s="17">
        <v>5973</v>
      </c>
      <c r="E247" s="17">
        <v>0</v>
      </c>
      <c r="F247" s="17">
        <v>3848</v>
      </c>
      <c r="G247" s="17">
        <v>99647</v>
      </c>
      <c r="H247" s="17"/>
      <c r="I247" s="17"/>
      <c r="J247" s="17">
        <v>99647</v>
      </c>
    </row>
    <row r="249" spans="1:10">
      <c r="A249" s="277" t="s">
        <v>328</v>
      </c>
    </row>
    <row r="252" spans="1:10" ht="30">
      <c r="A252" s="223" t="s">
        <v>52</v>
      </c>
      <c r="F252" s="1" t="s">
        <v>16</v>
      </c>
    </row>
  </sheetData>
  <mergeCells count="31">
    <mergeCell ref="H223:H228"/>
    <mergeCell ref="H61:H66"/>
    <mergeCell ref="H70:H75"/>
    <mergeCell ref="H79:H84"/>
    <mergeCell ref="H241:H246"/>
    <mergeCell ref="H232:H237"/>
    <mergeCell ref="H214:H219"/>
    <mergeCell ref="H205:H210"/>
    <mergeCell ref="H196:H201"/>
    <mergeCell ref="H187:H192"/>
    <mergeCell ref="H178:H183"/>
    <mergeCell ref="B1:G1"/>
    <mergeCell ref="H1:H2"/>
    <mergeCell ref="H169:H174"/>
    <mergeCell ref="H88:H93"/>
    <mergeCell ref="H160:H165"/>
    <mergeCell ref="H151:H156"/>
    <mergeCell ref="H142:H147"/>
    <mergeCell ref="H133:H138"/>
    <mergeCell ref="H124:H129"/>
    <mergeCell ref="H115:H120"/>
    <mergeCell ref="H97:H102"/>
    <mergeCell ref="H106:H111"/>
    <mergeCell ref="J1:J2"/>
    <mergeCell ref="H52:H57"/>
    <mergeCell ref="H25:H30"/>
    <mergeCell ref="H34:H39"/>
    <mergeCell ref="H43:H48"/>
    <mergeCell ref="I1:I2"/>
    <mergeCell ref="H7:H12"/>
    <mergeCell ref="H16:H21"/>
  </mergeCells>
  <hyperlinks>
    <hyperlink ref="A252" location="'Spis treści'!A1" display="← Powrót do Spisu treści" xr:uid="{00000000-0004-0000-0900-000000000000}"/>
    <hyperlink ref="A4" location="'Spis treści'!A1" display="← Powrót do Spisu treści" xr:uid="{00000000-0004-0000-0900-000001000000}"/>
  </hyperlinks>
  <pageMargins left="0.7" right="0.7" top="0.75" bottom="0.75" header="0.3" footer="0.3"/>
  <pageSetup paperSize="9" orientation="portrait" horizontalDpi="0" verticalDpi="0"/>
  <customProperties>
    <customPr name="_pios_id" r:id="rId1"/>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864"/>
  </sheetPr>
  <dimension ref="A1:M248"/>
  <sheetViews>
    <sheetView showGridLines="0" topLeftCell="A196" zoomScale="85" zoomScaleNormal="85" workbookViewId="0">
      <selection activeCell="J235" sqref="J235"/>
    </sheetView>
  </sheetViews>
  <sheetFormatPr defaultColWidth="11.42578125" defaultRowHeight="12"/>
  <cols>
    <col min="1" max="1" width="51.140625" style="1" customWidth="1"/>
    <col min="2" max="8" width="11.28515625" style="1" customWidth="1"/>
    <col min="9" max="9" width="29.85546875" style="1" customWidth="1"/>
    <col min="10" max="10" width="13.42578125" style="1" customWidth="1"/>
    <col min="11" max="11" width="16.7109375" style="1" bestFit="1" customWidth="1"/>
    <col min="12" max="12" width="11.42578125" style="1"/>
    <col min="13" max="13" width="7.42578125" style="1" bestFit="1" customWidth="1"/>
    <col min="14" max="16384" width="11.42578125" style="1"/>
  </cols>
  <sheetData>
    <row r="1" spans="1:13" ht="90">
      <c r="A1" s="199" t="s">
        <v>329</v>
      </c>
      <c r="B1" s="284" t="s">
        <v>283</v>
      </c>
      <c r="C1" s="288"/>
      <c r="D1" s="288"/>
      <c r="E1" s="288"/>
      <c r="F1" s="288"/>
      <c r="G1" s="288"/>
      <c r="H1" s="289"/>
      <c r="I1" s="287" t="s">
        <v>284</v>
      </c>
      <c r="J1" s="287" t="s">
        <v>285</v>
      </c>
      <c r="K1" s="284" t="s">
        <v>286</v>
      </c>
    </row>
    <row r="2" spans="1:13">
      <c r="A2" s="191"/>
      <c r="B2" s="192" t="s">
        <v>287</v>
      </c>
      <c r="C2" s="193" t="s">
        <v>289</v>
      </c>
      <c r="D2" s="193" t="s">
        <v>290</v>
      </c>
      <c r="E2" s="193" t="s">
        <v>330</v>
      </c>
      <c r="F2" s="193" t="s">
        <v>331</v>
      </c>
      <c r="G2" s="193" t="s">
        <v>291</v>
      </c>
      <c r="H2" s="193" t="s">
        <v>292</v>
      </c>
      <c r="I2" s="287"/>
      <c r="J2" s="287"/>
      <c r="K2" s="284"/>
      <c r="M2" s="2"/>
    </row>
    <row r="3" spans="1:13" ht="15" customHeight="1">
      <c r="A3" s="1" t="s">
        <v>90</v>
      </c>
    </row>
    <row r="4" spans="1:13" ht="30">
      <c r="A4" s="223" t="s">
        <v>52</v>
      </c>
    </row>
    <row r="5" spans="1:13" ht="20.25">
      <c r="A5" s="144"/>
    </row>
    <row r="6" spans="1:13">
      <c r="A6" s="26" t="s">
        <v>332</v>
      </c>
      <c r="B6" s="16"/>
      <c r="C6" s="16"/>
      <c r="D6" s="16"/>
      <c r="E6" s="16"/>
      <c r="F6" s="16"/>
      <c r="G6" s="16"/>
      <c r="H6" s="16"/>
      <c r="I6" s="16"/>
      <c r="J6" s="16"/>
      <c r="K6" s="16"/>
    </row>
    <row r="7" spans="1:13" ht="12.75" customHeight="1">
      <c r="A7" s="18" t="s">
        <v>295</v>
      </c>
      <c r="B7" s="19">
        <v>66984</v>
      </c>
      <c r="C7" s="19">
        <v>26757</v>
      </c>
      <c r="D7" s="19">
        <v>11227</v>
      </c>
      <c r="E7" s="19">
        <v>796</v>
      </c>
      <c r="F7" s="19">
        <v>2120</v>
      </c>
      <c r="G7" s="19">
        <v>1428</v>
      </c>
      <c r="H7" s="19">
        <v>109312</v>
      </c>
      <c r="I7" s="285" t="s">
        <v>296</v>
      </c>
      <c r="J7" s="20"/>
      <c r="K7" s="19">
        <v>109312</v>
      </c>
    </row>
    <row r="8" spans="1:13" ht="12.95" customHeight="1">
      <c r="A8" s="14" t="s">
        <v>297</v>
      </c>
      <c r="B8" s="20">
        <v>66984</v>
      </c>
      <c r="C8" s="20">
        <v>26757</v>
      </c>
      <c r="D8" s="20">
        <v>11227</v>
      </c>
      <c r="E8" s="20">
        <v>796</v>
      </c>
      <c r="F8" s="20">
        <v>2120</v>
      </c>
      <c r="G8" s="20">
        <v>1428</v>
      </c>
      <c r="H8" s="20">
        <v>109312</v>
      </c>
      <c r="I8" s="285"/>
      <c r="J8" s="20"/>
      <c r="K8" s="20">
        <v>109312</v>
      </c>
    </row>
    <row r="9" spans="1:13">
      <c r="A9" s="14" t="s">
        <v>298</v>
      </c>
      <c r="B9" s="20">
        <v>4191</v>
      </c>
      <c r="C9" s="20">
        <v>10446</v>
      </c>
      <c r="D9" s="20">
        <v>828</v>
      </c>
      <c r="E9" s="20"/>
      <c r="F9" s="20"/>
      <c r="G9" s="20"/>
      <c r="H9" s="20">
        <v>15465</v>
      </c>
      <c r="I9" s="285"/>
      <c r="J9" s="20">
        <v>-15465</v>
      </c>
      <c r="K9" s="20">
        <v>0</v>
      </c>
    </row>
    <row r="10" spans="1:13">
      <c r="A10" s="14"/>
      <c r="B10" s="20"/>
      <c r="C10" s="20"/>
      <c r="D10" s="20"/>
      <c r="E10" s="20"/>
      <c r="F10" s="20"/>
      <c r="G10" s="20"/>
      <c r="H10" s="20"/>
      <c r="I10" s="285"/>
      <c r="J10" s="20"/>
      <c r="K10" s="20">
        <v>0</v>
      </c>
    </row>
    <row r="11" spans="1:13">
      <c r="A11" s="14" t="s">
        <v>299</v>
      </c>
      <c r="B11" s="20">
        <v>71175</v>
      </c>
      <c r="C11" s="20">
        <v>37203</v>
      </c>
      <c r="D11" s="20">
        <v>12055</v>
      </c>
      <c r="E11" s="20">
        <v>796</v>
      </c>
      <c r="F11" s="20">
        <v>2120</v>
      </c>
      <c r="G11" s="20">
        <v>1428</v>
      </c>
      <c r="H11" s="20">
        <v>124777</v>
      </c>
      <c r="I11" s="285"/>
      <c r="J11" s="20"/>
      <c r="K11" s="20">
        <v>124777</v>
      </c>
    </row>
    <row r="12" spans="1:13">
      <c r="A12" s="18" t="s">
        <v>300</v>
      </c>
      <c r="B12" s="19">
        <v>50472</v>
      </c>
      <c r="C12" s="19">
        <v>18905</v>
      </c>
      <c r="D12" s="19">
        <v>7131</v>
      </c>
      <c r="E12" s="19">
        <v>571</v>
      </c>
      <c r="F12" s="19">
        <v>1554</v>
      </c>
      <c r="G12" s="19">
        <v>1020</v>
      </c>
      <c r="H12" s="20">
        <v>79653</v>
      </c>
      <c r="I12" s="285"/>
      <c r="J12" s="20"/>
      <c r="K12" s="19">
        <v>79653</v>
      </c>
    </row>
    <row r="13" spans="1:13">
      <c r="A13" s="15" t="s">
        <v>301</v>
      </c>
      <c r="B13" s="17">
        <v>16512</v>
      </c>
      <c r="C13" s="17">
        <v>7852</v>
      </c>
      <c r="D13" s="17">
        <v>4096</v>
      </c>
      <c r="E13" s="17">
        <v>225</v>
      </c>
      <c r="F13" s="17">
        <v>566</v>
      </c>
      <c r="G13" s="17">
        <v>408</v>
      </c>
      <c r="H13" s="17">
        <v>29659</v>
      </c>
      <c r="I13" s="17"/>
      <c r="J13" s="17"/>
      <c r="K13" s="17">
        <v>29659</v>
      </c>
    </row>
    <row r="15" spans="1:13">
      <c r="A15" s="26" t="s">
        <v>333</v>
      </c>
      <c r="B15" s="16"/>
      <c r="C15" s="16"/>
      <c r="D15" s="16"/>
      <c r="E15" s="16"/>
      <c r="F15" s="16"/>
      <c r="G15" s="16"/>
      <c r="H15" s="16"/>
      <c r="I15" s="16"/>
      <c r="J15" s="16"/>
      <c r="K15" s="16"/>
    </row>
    <row r="16" spans="1:13" ht="12.75" customHeight="1">
      <c r="A16" s="18" t="s">
        <v>295</v>
      </c>
      <c r="B16" s="19">
        <v>125546</v>
      </c>
      <c r="C16" s="19">
        <v>41294</v>
      </c>
      <c r="D16" s="19">
        <v>14766</v>
      </c>
      <c r="E16" s="19">
        <v>2375</v>
      </c>
      <c r="F16" s="19">
        <v>4952</v>
      </c>
      <c r="G16" s="19">
        <v>2486</v>
      </c>
      <c r="H16" s="19">
        <v>191419</v>
      </c>
      <c r="I16" s="285" t="s">
        <v>296</v>
      </c>
      <c r="J16" s="20"/>
      <c r="K16" s="19">
        <v>191419</v>
      </c>
    </row>
    <row r="17" spans="1:11">
      <c r="A17" s="14" t="s">
        <v>297</v>
      </c>
      <c r="B17" s="20">
        <v>125546</v>
      </c>
      <c r="C17" s="20">
        <v>41294</v>
      </c>
      <c r="D17" s="20">
        <v>14766</v>
      </c>
      <c r="E17" s="20">
        <v>2375</v>
      </c>
      <c r="F17" s="20">
        <v>4952</v>
      </c>
      <c r="G17" s="20">
        <v>2486</v>
      </c>
      <c r="H17" s="20">
        <v>191419</v>
      </c>
      <c r="I17" s="285"/>
      <c r="J17" s="20"/>
      <c r="K17" s="20">
        <v>191419</v>
      </c>
    </row>
    <row r="18" spans="1:11">
      <c r="A18" s="14" t="s">
        <v>298</v>
      </c>
      <c r="B18" s="20">
        <v>9559</v>
      </c>
      <c r="C18" s="20">
        <v>14930</v>
      </c>
      <c r="D18" s="20">
        <v>1304</v>
      </c>
      <c r="E18" s="20"/>
      <c r="F18" s="20"/>
      <c r="G18" s="20"/>
      <c r="H18" s="20">
        <v>25793</v>
      </c>
      <c r="I18" s="285"/>
      <c r="J18" s="20">
        <v>-25793</v>
      </c>
      <c r="K18" s="20">
        <v>0</v>
      </c>
    </row>
    <row r="19" spans="1:11">
      <c r="A19" s="14"/>
      <c r="B19" s="20"/>
      <c r="C19" s="20"/>
      <c r="D19" s="20"/>
      <c r="E19" s="20"/>
      <c r="F19" s="20"/>
      <c r="G19" s="20"/>
      <c r="H19" s="20"/>
      <c r="I19" s="285"/>
      <c r="J19" s="20"/>
      <c r="K19" s="20">
        <v>0</v>
      </c>
    </row>
    <row r="20" spans="1:11">
      <c r="A20" s="14" t="s">
        <v>299</v>
      </c>
      <c r="B20" s="20">
        <v>135105</v>
      </c>
      <c r="C20" s="20">
        <v>56224</v>
      </c>
      <c r="D20" s="20">
        <v>16070</v>
      </c>
      <c r="E20" s="20">
        <v>2375</v>
      </c>
      <c r="F20" s="20">
        <v>4952</v>
      </c>
      <c r="G20" s="20">
        <v>2486</v>
      </c>
      <c r="H20" s="20">
        <v>217212</v>
      </c>
      <c r="I20" s="285"/>
      <c r="J20" s="20"/>
      <c r="K20" s="20">
        <v>217212</v>
      </c>
    </row>
    <row r="21" spans="1:11">
      <c r="A21" s="18" t="s">
        <v>300</v>
      </c>
      <c r="B21" s="19">
        <v>106109</v>
      </c>
      <c r="C21" s="19">
        <v>25720</v>
      </c>
      <c r="D21" s="19">
        <v>11122</v>
      </c>
      <c r="E21" s="19">
        <v>1744</v>
      </c>
      <c r="F21" s="19">
        <v>3498</v>
      </c>
      <c r="G21" s="19">
        <v>1697</v>
      </c>
      <c r="H21" s="20">
        <v>149890</v>
      </c>
      <c r="I21" s="285"/>
      <c r="J21" s="20"/>
      <c r="K21" s="19">
        <v>149890</v>
      </c>
    </row>
    <row r="22" spans="1:11">
      <c r="A22" s="15" t="s">
        <v>301</v>
      </c>
      <c r="B22" s="17">
        <v>19437</v>
      </c>
      <c r="C22" s="17">
        <v>15574</v>
      </c>
      <c r="D22" s="17">
        <v>3644</v>
      </c>
      <c r="E22" s="17">
        <v>631</v>
      </c>
      <c r="F22" s="17">
        <v>1454</v>
      </c>
      <c r="G22" s="17">
        <v>789</v>
      </c>
      <c r="H22" s="17">
        <v>41529</v>
      </c>
      <c r="I22" s="17"/>
      <c r="J22" s="17"/>
      <c r="K22" s="17">
        <v>41529</v>
      </c>
    </row>
    <row r="24" spans="1:11">
      <c r="A24" s="26" t="s">
        <v>334</v>
      </c>
      <c r="B24" s="16"/>
      <c r="C24" s="16"/>
      <c r="D24" s="16"/>
      <c r="E24" s="16"/>
      <c r="F24" s="16"/>
      <c r="G24" s="16"/>
      <c r="H24" s="16"/>
      <c r="I24" s="16"/>
      <c r="J24" s="16"/>
      <c r="K24" s="16"/>
    </row>
    <row r="25" spans="1:11" ht="12.75" customHeight="1">
      <c r="A25" s="18" t="s">
        <v>295</v>
      </c>
      <c r="B25" s="19">
        <v>114197</v>
      </c>
      <c r="C25" s="19">
        <v>39108</v>
      </c>
      <c r="D25" s="19">
        <v>14602</v>
      </c>
      <c r="E25" s="19">
        <v>4673</v>
      </c>
      <c r="F25" s="19">
        <v>6867</v>
      </c>
      <c r="G25" s="19">
        <v>1064</v>
      </c>
      <c r="H25" s="19">
        <v>180511</v>
      </c>
      <c r="I25" s="285" t="s">
        <v>296</v>
      </c>
      <c r="J25" s="20"/>
      <c r="K25" s="19">
        <v>180511</v>
      </c>
    </row>
    <row r="26" spans="1:11">
      <c r="A26" s="14" t="s">
        <v>297</v>
      </c>
      <c r="B26" s="20">
        <v>114197</v>
      </c>
      <c r="C26" s="20">
        <v>39108</v>
      </c>
      <c r="D26" s="20">
        <v>14602</v>
      </c>
      <c r="E26" s="20">
        <v>4673</v>
      </c>
      <c r="F26" s="20">
        <v>6867</v>
      </c>
      <c r="G26" s="20">
        <v>1064</v>
      </c>
      <c r="H26" s="20">
        <v>180511</v>
      </c>
      <c r="I26" s="285"/>
      <c r="J26" s="20"/>
      <c r="K26" s="20">
        <v>180511</v>
      </c>
    </row>
    <row r="27" spans="1:11">
      <c r="A27" s="14" t="s">
        <v>298</v>
      </c>
      <c r="B27" s="20">
        <v>9343</v>
      </c>
      <c r="C27" s="20">
        <v>10601</v>
      </c>
      <c r="D27" s="20">
        <v>839</v>
      </c>
      <c r="E27" s="20"/>
      <c r="F27" s="20"/>
      <c r="G27" s="20"/>
      <c r="H27" s="20">
        <v>20783</v>
      </c>
      <c r="I27" s="285"/>
      <c r="J27" s="20">
        <v>-20783</v>
      </c>
      <c r="K27" s="20">
        <v>0</v>
      </c>
    </row>
    <row r="28" spans="1:11">
      <c r="A28" s="14"/>
      <c r="B28" s="20"/>
      <c r="C28" s="20"/>
      <c r="D28" s="20"/>
      <c r="E28" s="20"/>
      <c r="F28" s="20"/>
      <c r="G28" s="20"/>
      <c r="H28" s="20"/>
      <c r="I28" s="285"/>
      <c r="J28" s="20"/>
      <c r="K28" s="20">
        <v>0</v>
      </c>
    </row>
    <row r="29" spans="1:11">
      <c r="A29" s="14" t="s">
        <v>299</v>
      </c>
      <c r="B29" s="20">
        <v>123540</v>
      </c>
      <c r="C29" s="20">
        <v>49709</v>
      </c>
      <c r="D29" s="20">
        <v>15441</v>
      </c>
      <c r="E29" s="20">
        <v>4673</v>
      </c>
      <c r="F29" s="20">
        <v>6867</v>
      </c>
      <c r="G29" s="20">
        <v>1064</v>
      </c>
      <c r="H29" s="20">
        <v>201294</v>
      </c>
      <c r="I29" s="285"/>
      <c r="J29" s="20"/>
      <c r="K29" s="20">
        <v>201294</v>
      </c>
    </row>
    <row r="30" spans="1:11">
      <c r="A30" s="18" t="s">
        <v>300</v>
      </c>
      <c r="B30" s="19">
        <v>89218</v>
      </c>
      <c r="C30" s="19">
        <v>25463</v>
      </c>
      <c r="D30" s="19">
        <v>10731</v>
      </c>
      <c r="E30" s="19">
        <v>3492</v>
      </c>
      <c r="F30" s="19">
        <v>4920</v>
      </c>
      <c r="G30" s="19">
        <v>675</v>
      </c>
      <c r="H30" s="20">
        <v>134499</v>
      </c>
      <c r="I30" s="285"/>
      <c r="J30" s="20"/>
      <c r="K30" s="19">
        <v>134499</v>
      </c>
    </row>
    <row r="31" spans="1:11">
      <c r="A31" s="15" t="s">
        <v>301</v>
      </c>
      <c r="B31" s="17">
        <v>24979</v>
      </c>
      <c r="C31" s="17">
        <v>13645</v>
      </c>
      <c r="D31" s="17">
        <v>3871</v>
      </c>
      <c r="E31" s="17">
        <v>1181</v>
      </c>
      <c r="F31" s="17">
        <v>1947</v>
      </c>
      <c r="G31" s="17">
        <v>389</v>
      </c>
      <c r="H31" s="17">
        <v>46012</v>
      </c>
      <c r="I31" s="17"/>
      <c r="J31" s="17"/>
      <c r="K31" s="17">
        <v>46012</v>
      </c>
    </row>
    <row r="33" spans="1:11">
      <c r="A33" s="26" t="s">
        <v>335</v>
      </c>
      <c r="B33" s="16"/>
      <c r="C33" s="16"/>
      <c r="D33" s="16"/>
      <c r="E33" s="16"/>
      <c r="F33" s="16"/>
      <c r="G33" s="16"/>
      <c r="H33" s="16"/>
      <c r="I33" s="16"/>
      <c r="J33" s="16"/>
      <c r="K33" s="16"/>
    </row>
    <row r="34" spans="1:11" ht="12.75" customHeight="1">
      <c r="A34" s="18" t="s">
        <v>295</v>
      </c>
      <c r="B34" s="19">
        <v>60754</v>
      </c>
      <c r="C34" s="19">
        <v>19630</v>
      </c>
      <c r="D34" s="19">
        <v>8444</v>
      </c>
      <c r="E34" s="19">
        <v>1164</v>
      </c>
      <c r="F34" s="19">
        <v>1686</v>
      </c>
      <c r="G34" s="19">
        <v>983</v>
      </c>
      <c r="H34" s="19">
        <v>92661</v>
      </c>
      <c r="I34" s="285" t="s">
        <v>296</v>
      </c>
      <c r="J34" s="20"/>
      <c r="K34" s="19">
        <v>92661</v>
      </c>
    </row>
    <row r="35" spans="1:11">
      <c r="A35" s="14" t="s">
        <v>297</v>
      </c>
      <c r="B35" s="20">
        <v>60754</v>
      </c>
      <c r="C35" s="20">
        <v>19630</v>
      </c>
      <c r="D35" s="20">
        <v>8444</v>
      </c>
      <c r="E35" s="20">
        <v>1164</v>
      </c>
      <c r="F35" s="20">
        <v>1686</v>
      </c>
      <c r="G35" s="20">
        <v>983</v>
      </c>
      <c r="H35" s="20">
        <v>92661</v>
      </c>
      <c r="I35" s="285"/>
      <c r="J35" s="20"/>
      <c r="K35" s="20">
        <v>92661</v>
      </c>
    </row>
    <row r="36" spans="1:11">
      <c r="A36" s="14" t="s">
        <v>298</v>
      </c>
      <c r="B36" s="20">
        <v>956</v>
      </c>
      <c r="C36" s="20">
        <v>7422</v>
      </c>
      <c r="D36" s="20">
        <v>432</v>
      </c>
      <c r="E36" s="20"/>
      <c r="F36" s="20"/>
      <c r="G36" s="20"/>
      <c r="H36" s="20">
        <v>8810</v>
      </c>
      <c r="I36" s="285"/>
      <c r="J36" s="20">
        <v>-8810</v>
      </c>
      <c r="K36" s="20">
        <v>0</v>
      </c>
    </row>
    <row r="37" spans="1:11">
      <c r="A37" s="14"/>
      <c r="B37" s="20"/>
      <c r="C37" s="20"/>
      <c r="D37" s="20"/>
      <c r="E37" s="20"/>
      <c r="F37" s="20"/>
      <c r="G37" s="20"/>
      <c r="H37" s="20"/>
      <c r="I37" s="285"/>
      <c r="J37" s="20"/>
      <c r="K37" s="20">
        <v>0</v>
      </c>
    </row>
    <row r="38" spans="1:11">
      <c r="A38" s="14" t="s">
        <v>299</v>
      </c>
      <c r="B38" s="20">
        <v>61710</v>
      </c>
      <c r="C38" s="20">
        <v>27052</v>
      </c>
      <c r="D38" s="20">
        <v>8876</v>
      </c>
      <c r="E38" s="20">
        <v>1164</v>
      </c>
      <c r="F38" s="20">
        <v>1686</v>
      </c>
      <c r="G38" s="20">
        <v>983</v>
      </c>
      <c r="H38" s="20">
        <v>101471</v>
      </c>
      <c r="I38" s="285"/>
      <c r="J38" s="20"/>
      <c r="K38" s="20">
        <v>101471</v>
      </c>
    </row>
    <row r="39" spans="1:11">
      <c r="A39" s="18" t="s">
        <v>300</v>
      </c>
      <c r="B39" s="19">
        <v>44627</v>
      </c>
      <c r="C39" s="19">
        <v>15366</v>
      </c>
      <c r="D39" s="19">
        <v>5929</v>
      </c>
      <c r="E39" s="19">
        <v>531</v>
      </c>
      <c r="F39" s="19">
        <v>1822</v>
      </c>
      <c r="G39" s="19">
        <v>772</v>
      </c>
      <c r="H39" s="20">
        <v>69047</v>
      </c>
      <c r="I39" s="285"/>
      <c r="J39" s="20"/>
      <c r="K39" s="19">
        <v>69047</v>
      </c>
    </row>
    <row r="40" spans="1:11">
      <c r="A40" s="15" t="s">
        <v>301</v>
      </c>
      <c r="B40" s="17">
        <v>16127</v>
      </c>
      <c r="C40" s="17">
        <v>4264</v>
      </c>
      <c r="D40" s="17">
        <v>2515</v>
      </c>
      <c r="E40" s="17">
        <v>633</v>
      </c>
      <c r="F40" s="17">
        <v>-136</v>
      </c>
      <c r="G40" s="17">
        <v>211</v>
      </c>
      <c r="H40" s="17">
        <v>23614</v>
      </c>
      <c r="I40" s="17"/>
      <c r="J40" s="17"/>
      <c r="K40" s="17">
        <v>23614</v>
      </c>
    </row>
    <row r="42" spans="1:11">
      <c r="A42" s="26" t="s">
        <v>336</v>
      </c>
      <c r="B42" s="16"/>
      <c r="C42" s="16"/>
      <c r="D42" s="16"/>
      <c r="E42" s="16"/>
      <c r="F42" s="16"/>
      <c r="G42" s="16"/>
      <c r="H42" s="16"/>
      <c r="I42" s="16"/>
      <c r="J42" s="16"/>
      <c r="K42" s="16"/>
    </row>
    <row r="43" spans="1:11" ht="12.75" customHeight="1">
      <c r="A43" s="18" t="s">
        <v>295</v>
      </c>
      <c r="B43" s="19">
        <v>79862</v>
      </c>
      <c r="C43" s="19">
        <v>15341</v>
      </c>
      <c r="D43" s="19">
        <v>10917</v>
      </c>
      <c r="E43" s="19">
        <v>1823</v>
      </c>
      <c r="F43" s="19">
        <v>1702</v>
      </c>
      <c r="G43" s="19">
        <v>1932</v>
      </c>
      <c r="H43" s="19">
        <v>111577</v>
      </c>
      <c r="I43" s="285" t="s">
        <v>296</v>
      </c>
      <c r="J43" s="20"/>
      <c r="K43" s="19">
        <v>111577</v>
      </c>
    </row>
    <row r="44" spans="1:11">
      <c r="A44" s="14" t="s">
        <v>297</v>
      </c>
      <c r="B44" s="20">
        <v>79862</v>
      </c>
      <c r="C44" s="20">
        <v>15341</v>
      </c>
      <c r="D44" s="20">
        <v>10917</v>
      </c>
      <c r="E44" s="20">
        <v>1823</v>
      </c>
      <c r="F44" s="20">
        <v>1702</v>
      </c>
      <c r="G44" s="20">
        <v>1932</v>
      </c>
      <c r="H44" s="20">
        <v>111577</v>
      </c>
      <c r="I44" s="285"/>
      <c r="J44" s="20"/>
      <c r="K44" s="20">
        <v>111577</v>
      </c>
    </row>
    <row r="45" spans="1:11">
      <c r="A45" s="14" t="s">
        <v>298</v>
      </c>
      <c r="B45" s="20">
        <v>3139</v>
      </c>
      <c r="C45" s="20">
        <v>6028</v>
      </c>
      <c r="D45" s="20">
        <v>833</v>
      </c>
      <c r="E45" s="20"/>
      <c r="F45" s="20"/>
      <c r="G45" s="20"/>
      <c r="H45" s="20">
        <v>10000</v>
      </c>
      <c r="I45" s="285"/>
      <c r="J45" s="20">
        <v>-10000</v>
      </c>
      <c r="K45" s="20">
        <v>0</v>
      </c>
    </row>
    <row r="46" spans="1:11">
      <c r="A46" s="14"/>
      <c r="B46" s="20"/>
      <c r="C46" s="20"/>
      <c r="D46" s="20"/>
      <c r="E46" s="20"/>
      <c r="F46" s="20"/>
      <c r="G46" s="20"/>
      <c r="H46" s="20"/>
      <c r="I46" s="285"/>
      <c r="J46" s="20"/>
      <c r="K46" s="20">
        <v>0</v>
      </c>
    </row>
    <row r="47" spans="1:11">
      <c r="A47" s="14" t="s">
        <v>299</v>
      </c>
      <c r="B47" s="20">
        <v>83001</v>
      </c>
      <c r="C47" s="20">
        <v>21369</v>
      </c>
      <c r="D47" s="20">
        <v>11750</v>
      </c>
      <c r="E47" s="20">
        <v>1823</v>
      </c>
      <c r="F47" s="20">
        <v>1702</v>
      </c>
      <c r="G47" s="20">
        <v>1932</v>
      </c>
      <c r="H47" s="20">
        <v>121577</v>
      </c>
      <c r="I47" s="285"/>
      <c r="J47" s="20"/>
      <c r="K47" s="20">
        <v>121577</v>
      </c>
    </row>
    <row r="48" spans="1:11">
      <c r="A48" s="18" t="s">
        <v>300</v>
      </c>
      <c r="B48" s="19">
        <v>64326</v>
      </c>
      <c r="C48" s="19">
        <v>10181</v>
      </c>
      <c r="D48" s="19">
        <v>7450</v>
      </c>
      <c r="E48" s="19">
        <v>1280</v>
      </c>
      <c r="F48" s="19">
        <v>1224</v>
      </c>
      <c r="G48" s="19">
        <v>1103</v>
      </c>
      <c r="H48" s="20">
        <v>85564</v>
      </c>
      <c r="I48" s="285"/>
      <c r="J48" s="20"/>
      <c r="K48" s="19">
        <v>85564</v>
      </c>
    </row>
    <row r="49" spans="1:11">
      <c r="A49" s="15" t="s">
        <v>301</v>
      </c>
      <c r="B49" s="17">
        <v>15536</v>
      </c>
      <c r="C49" s="17">
        <v>5160</v>
      </c>
      <c r="D49" s="17">
        <v>3467</v>
      </c>
      <c r="E49" s="17">
        <v>543</v>
      </c>
      <c r="F49" s="17">
        <v>478</v>
      </c>
      <c r="G49" s="17">
        <v>829</v>
      </c>
      <c r="H49" s="17">
        <v>26013</v>
      </c>
      <c r="I49" s="17"/>
      <c r="J49" s="17"/>
      <c r="K49" s="17">
        <v>26013</v>
      </c>
    </row>
    <row r="51" spans="1:11">
      <c r="A51" s="26" t="s">
        <v>337</v>
      </c>
      <c r="B51" s="16"/>
      <c r="C51" s="16"/>
      <c r="D51" s="16"/>
      <c r="E51" s="16"/>
      <c r="F51" s="16"/>
      <c r="G51" s="16"/>
      <c r="H51" s="16"/>
      <c r="I51" s="16"/>
      <c r="J51" s="16"/>
      <c r="K51" s="16"/>
    </row>
    <row r="52" spans="1:11" ht="12.75" customHeight="1">
      <c r="A52" s="18" t="s">
        <v>295</v>
      </c>
      <c r="B52" s="19">
        <v>129556</v>
      </c>
      <c r="C52" s="19">
        <v>19373</v>
      </c>
      <c r="D52" s="19">
        <v>13727</v>
      </c>
      <c r="E52" s="19">
        <v>2796</v>
      </c>
      <c r="F52" s="19">
        <v>3993</v>
      </c>
      <c r="G52" s="19">
        <v>2311</v>
      </c>
      <c r="H52" s="19">
        <v>171756</v>
      </c>
      <c r="I52" s="285" t="s">
        <v>296</v>
      </c>
      <c r="J52" s="20"/>
      <c r="K52" s="19">
        <v>171756</v>
      </c>
    </row>
    <row r="53" spans="1:11">
      <c r="A53" s="14" t="s">
        <v>297</v>
      </c>
      <c r="B53" s="20">
        <v>129556</v>
      </c>
      <c r="C53" s="20">
        <v>19373</v>
      </c>
      <c r="D53" s="20">
        <v>13727</v>
      </c>
      <c r="E53" s="20">
        <v>2796</v>
      </c>
      <c r="F53" s="20">
        <v>3993</v>
      </c>
      <c r="G53" s="20">
        <v>2311</v>
      </c>
      <c r="H53" s="20">
        <v>171756</v>
      </c>
      <c r="I53" s="285"/>
      <c r="J53" s="20"/>
      <c r="K53" s="20">
        <v>171756</v>
      </c>
    </row>
    <row r="54" spans="1:11">
      <c r="A54" s="14" t="s">
        <v>298</v>
      </c>
      <c r="B54" s="20">
        <v>4344</v>
      </c>
      <c r="C54" s="20">
        <v>9316</v>
      </c>
      <c r="D54" s="20">
        <v>1159</v>
      </c>
      <c r="E54" s="20"/>
      <c r="F54" s="20"/>
      <c r="G54" s="20"/>
      <c r="H54" s="20">
        <v>14819</v>
      </c>
      <c r="I54" s="285"/>
      <c r="J54" s="20">
        <v>-14819</v>
      </c>
      <c r="K54" s="20">
        <v>0</v>
      </c>
    </row>
    <row r="55" spans="1:11">
      <c r="A55" s="14"/>
      <c r="B55" s="20"/>
      <c r="C55" s="20"/>
      <c r="D55" s="20"/>
      <c r="E55" s="20"/>
      <c r="F55" s="20"/>
      <c r="G55" s="20"/>
      <c r="H55" s="20"/>
      <c r="I55" s="285"/>
      <c r="J55" s="20"/>
      <c r="K55" s="20">
        <v>0</v>
      </c>
    </row>
    <row r="56" spans="1:11">
      <c r="A56" s="14" t="s">
        <v>299</v>
      </c>
      <c r="B56" s="20">
        <v>133900</v>
      </c>
      <c r="C56" s="20">
        <v>28689</v>
      </c>
      <c r="D56" s="20">
        <v>14886</v>
      </c>
      <c r="E56" s="20">
        <v>2796</v>
      </c>
      <c r="F56" s="20">
        <v>3993</v>
      </c>
      <c r="G56" s="20">
        <v>2311</v>
      </c>
      <c r="H56" s="20">
        <v>186575</v>
      </c>
      <c r="I56" s="285"/>
      <c r="J56" s="20"/>
      <c r="K56" s="20">
        <v>186575</v>
      </c>
    </row>
    <row r="57" spans="1:11">
      <c r="A57" s="18" t="s">
        <v>300</v>
      </c>
      <c r="B57" s="19">
        <v>104118</v>
      </c>
      <c r="C57" s="19">
        <v>13085</v>
      </c>
      <c r="D57" s="19">
        <v>10285</v>
      </c>
      <c r="E57" s="19">
        <v>2009</v>
      </c>
      <c r="F57" s="19">
        <v>2960</v>
      </c>
      <c r="G57" s="19">
        <v>1688</v>
      </c>
      <c r="H57" s="20">
        <v>134145</v>
      </c>
      <c r="I57" s="285"/>
      <c r="J57" s="20"/>
      <c r="K57" s="19">
        <v>134145</v>
      </c>
    </row>
    <row r="58" spans="1:11">
      <c r="A58" s="15" t="s">
        <v>301</v>
      </c>
      <c r="B58" s="17">
        <v>25438</v>
      </c>
      <c r="C58" s="17">
        <v>6288</v>
      </c>
      <c r="D58" s="17">
        <v>3442</v>
      </c>
      <c r="E58" s="17">
        <v>787</v>
      </c>
      <c r="F58" s="17">
        <v>1033</v>
      </c>
      <c r="G58" s="17">
        <v>623</v>
      </c>
      <c r="H58" s="17">
        <v>37611</v>
      </c>
      <c r="I58" s="17"/>
      <c r="J58" s="17"/>
      <c r="K58" s="17">
        <v>37611</v>
      </c>
    </row>
    <row r="60" spans="1:11">
      <c r="A60" s="26" t="s">
        <v>338</v>
      </c>
      <c r="B60" s="16"/>
      <c r="C60" s="16"/>
      <c r="D60" s="16"/>
      <c r="E60" s="16"/>
      <c r="F60" s="16"/>
      <c r="G60" s="16"/>
      <c r="H60" s="16"/>
      <c r="I60" s="16"/>
      <c r="J60" s="16"/>
      <c r="K60" s="16"/>
    </row>
    <row r="61" spans="1:11" ht="12.75" customHeight="1">
      <c r="A61" s="18" t="s">
        <v>295</v>
      </c>
      <c r="B61" s="19">
        <v>120769</v>
      </c>
      <c r="C61" s="19">
        <v>25504</v>
      </c>
      <c r="D61" s="19">
        <v>14324</v>
      </c>
      <c r="E61" s="19">
        <v>4269</v>
      </c>
      <c r="F61" s="19">
        <v>4412</v>
      </c>
      <c r="G61" s="19">
        <v>2257</v>
      </c>
      <c r="H61" s="19">
        <v>171535</v>
      </c>
      <c r="I61" s="285" t="s">
        <v>296</v>
      </c>
      <c r="J61" s="20"/>
      <c r="K61" s="19">
        <v>171535</v>
      </c>
    </row>
    <row r="62" spans="1:11">
      <c r="A62" s="14" t="s">
        <v>297</v>
      </c>
      <c r="B62" s="20">
        <v>120769</v>
      </c>
      <c r="C62" s="20">
        <v>25504</v>
      </c>
      <c r="D62" s="20">
        <v>14324</v>
      </c>
      <c r="E62" s="20">
        <v>4269</v>
      </c>
      <c r="F62" s="20">
        <v>4412</v>
      </c>
      <c r="G62" s="20">
        <v>2257</v>
      </c>
      <c r="H62" s="20">
        <v>171535</v>
      </c>
      <c r="I62" s="285"/>
      <c r="J62" s="20"/>
      <c r="K62" s="20">
        <v>171535</v>
      </c>
    </row>
    <row r="63" spans="1:11">
      <c r="A63" s="14" t="s">
        <v>298</v>
      </c>
      <c r="B63" s="20">
        <v>4461</v>
      </c>
      <c r="C63" s="20">
        <v>10835</v>
      </c>
      <c r="D63" s="20">
        <v>1166</v>
      </c>
      <c r="E63" s="20"/>
      <c r="F63" s="20"/>
      <c r="G63" s="20"/>
      <c r="H63" s="20">
        <v>16462</v>
      </c>
      <c r="I63" s="285"/>
      <c r="J63" s="20">
        <v>-16462</v>
      </c>
      <c r="K63" s="20">
        <v>0</v>
      </c>
    </row>
    <row r="64" spans="1:11">
      <c r="A64" s="14"/>
      <c r="B64" s="20"/>
      <c r="C64" s="20"/>
      <c r="D64" s="20"/>
      <c r="E64" s="20"/>
      <c r="F64" s="20"/>
      <c r="G64" s="20"/>
      <c r="H64" s="20"/>
      <c r="I64" s="285"/>
      <c r="J64" s="20"/>
      <c r="K64" s="20">
        <v>0</v>
      </c>
    </row>
    <row r="65" spans="1:11">
      <c r="A65" s="14" t="s">
        <v>299</v>
      </c>
      <c r="B65" s="20">
        <v>125230</v>
      </c>
      <c r="C65" s="20">
        <v>36339</v>
      </c>
      <c r="D65" s="20">
        <v>15490</v>
      </c>
      <c r="E65" s="20">
        <v>4269</v>
      </c>
      <c r="F65" s="20">
        <v>4412</v>
      </c>
      <c r="G65" s="20">
        <v>2257</v>
      </c>
      <c r="H65" s="20">
        <v>187997</v>
      </c>
      <c r="I65" s="285"/>
      <c r="J65" s="20"/>
      <c r="K65" s="20">
        <v>187997</v>
      </c>
    </row>
    <row r="66" spans="1:11">
      <c r="A66" s="18" t="s">
        <v>300</v>
      </c>
      <c r="B66" s="19">
        <v>90825</v>
      </c>
      <c r="C66" s="19">
        <v>19812</v>
      </c>
      <c r="D66" s="19">
        <v>10096</v>
      </c>
      <c r="E66" s="19">
        <v>2608</v>
      </c>
      <c r="F66" s="19">
        <v>3041</v>
      </c>
      <c r="G66" s="19">
        <v>1509</v>
      </c>
      <c r="H66" s="20">
        <v>127891</v>
      </c>
      <c r="I66" s="285"/>
      <c r="J66" s="20"/>
      <c r="K66" s="19">
        <v>127891</v>
      </c>
    </row>
    <row r="67" spans="1:11">
      <c r="A67" s="15" t="s">
        <v>301</v>
      </c>
      <c r="B67" s="17">
        <v>29944</v>
      </c>
      <c r="C67" s="17">
        <v>5692</v>
      </c>
      <c r="D67" s="17">
        <v>4228</v>
      </c>
      <c r="E67" s="17">
        <v>1661</v>
      </c>
      <c r="F67" s="17">
        <v>1371</v>
      </c>
      <c r="G67" s="17">
        <v>748</v>
      </c>
      <c r="H67" s="17">
        <v>43644</v>
      </c>
      <c r="I67" s="17"/>
      <c r="J67" s="17"/>
      <c r="K67" s="17">
        <v>43644</v>
      </c>
    </row>
    <row r="69" spans="1:11">
      <c r="A69" s="26" t="s">
        <v>339</v>
      </c>
      <c r="B69" s="16"/>
      <c r="C69" s="16"/>
      <c r="D69" s="16"/>
      <c r="E69" s="16"/>
      <c r="F69" s="16"/>
      <c r="G69" s="16"/>
      <c r="H69" s="16"/>
      <c r="I69" s="16"/>
      <c r="J69" s="16"/>
      <c r="K69" s="16"/>
    </row>
    <row r="70" spans="1:11" ht="12.75" customHeight="1">
      <c r="A70" s="18" t="s">
        <v>295</v>
      </c>
      <c r="B70" s="19">
        <v>63545</v>
      </c>
      <c r="C70" s="19">
        <v>14547</v>
      </c>
      <c r="D70" s="19">
        <v>8545</v>
      </c>
      <c r="E70" s="19">
        <v>1236</v>
      </c>
      <c r="F70" s="19">
        <v>2061</v>
      </c>
      <c r="G70" s="19">
        <v>1170</v>
      </c>
      <c r="H70" s="19">
        <v>91104</v>
      </c>
      <c r="I70" s="285" t="s">
        <v>296</v>
      </c>
      <c r="J70" s="20"/>
      <c r="K70" s="19">
        <v>91104</v>
      </c>
    </row>
    <row r="71" spans="1:11">
      <c r="A71" s="14" t="s">
        <v>297</v>
      </c>
      <c r="B71" s="20">
        <v>63545</v>
      </c>
      <c r="C71" s="20">
        <v>14547</v>
      </c>
      <c r="D71" s="20">
        <v>8545</v>
      </c>
      <c r="E71" s="20">
        <v>1236</v>
      </c>
      <c r="F71" s="20">
        <v>2061</v>
      </c>
      <c r="G71" s="20">
        <v>1170</v>
      </c>
      <c r="H71" s="20">
        <v>91104</v>
      </c>
      <c r="I71" s="285"/>
      <c r="J71" s="20"/>
      <c r="K71" s="20">
        <v>91104</v>
      </c>
    </row>
    <row r="72" spans="1:11">
      <c r="A72" s="14" t="s">
        <v>298</v>
      </c>
      <c r="B72" s="20">
        <v>2970</v>
      </c>
      <c r="C72" s="20">
        <v>3361</v>
      </c>
      <c r="D72" s="20">
        <v>316</v>
      </c>
      <c r="E72" s="20"/>
      <c r="F72" s="20"/>
      <c r="G72" s="20"/>
      <c r="H72" s="20">
        <v>6647</v>
      </c>
      <c r="I72" s="285"/>
      <c r="J72" s="20">
        <v>-6647</v>
      </c>
      <c r="K72" s="20">
        <v>0</v>
      </c>
    </row>
    <row r="73" spans="1:11">
      <c r="A73" s="14"/>
      <c r="B73" s="20"/>
      <c r="C73" s="20"/>
      <c r="D73" s="20"/>
      <c r="E73" s="20"/>
      <c r="F73" s="20"/>
      <c r="G73" s="20"/>
      <c r="H73" s="20"/>
      <c r="I73" s="285"/>
      <c r="J73" s="20"/>
      <c r="K73" s="20">
        <v>0</v>
      </c>
    </row>
    <row r="74" spans="1:11">
      <c r="A74" s="14" t="s">
        <v>299</v>
      </c>
      <c r="B74" s="20">
        <v>66515</v>
      </c>
      <c r="C74" s="20">
        <v>17908</v>
      </c>
      <c r="D74" s="20">
        <v>8861</v>
      </c>
      <c r="E74" s="20">
        <v>1236</v>
      </c>
      <c r="F74" s="20">
        <v>2061</v>
      </c>
      <c r="G74" s="20">
        <v>1170</v>
      </c>
      <c r="H74" s="20">
        <v>97751</v>
      </c>
      <c r="I74" s="285"/>
      <c r="J74" s="20"/>
      <c r="K74" s="20">
        <v>97751</v>
      </c>
    </row>
    <row r="75" spans="1:11">
      <c r="A75" s="18" t="s">
        <v>300</v>
      </c>
      <c r="B75" s="19">
        <v>44990</v>
      </c>
      <c r="C75" s="19">
        <v>10100</v>
      </c>
      <c r="D75" s="19">
        <v>5337</v>
      </c>
      <c r="E75" s="19">
        <v>873</v>
      </c>
      <c r="F75" s="19">
        <v>1431</v>
      </c>
      <c r="G75" s="19">
        <v>762</v>
      </c>
      <c r="H75" s="20">
        <v>63493</v>
      </c>
      <c r="I75" s="285"/>
      <c r="J75" s="20"/>
      <c r="K75" s="19">
        <v>63493</v>
      </c>
    </row>
    <row r="76" spans="1:11">
      <c r="A76" s="15" t="s">
        <v>301</v>
      </c>
      <c r="B76" s="17">
        <v>18555</v>
      </c>
      <c r="C76" s="17">
        <v>4447</v>
      </c>
      <c r="D76" s="17">
        <v>3208</v>
      </c>
      <c r="E76" s="17">
        <v>363</v>
      </c>
      <c r="F76" s="17">
        <v>630</v>
      </c>
      <c r="G76" s="17">
        <v>408</v>
      </c>
      <c r="H76" s="17">
        <v>27611</v>
      </c>
      <c r="I76" s="17"/>
      <c r="J76" s="17"/>
      <c r="K76" s="17">
        <v>27611</v>
      </c>
    </row>
    <row r="78" spans="1:11">
      <c r="A78" s="26" t="s">
        <v>340</v>
      </c>
      <c r="B78" s="16"/>
      <c r="C78" s="16"/>
      <c r="D78" s="16"/>
      <c r="E78" s="16"/>
      <c r="F78" s="16"/>
      <c r="G78" s="16"/>
      <c r="H78" s="16"/>
      <c r="I78" s="16"/>
      <c r="J78" s="16"/>
      <c r="K78" s="16"/>
    </row>
    <row r="79" spans="1:11" ht="12.75" customHeight="1">
      <c r="A79" s="18" t="s">
        <v>295</v>
      </c>
      <c r="B79" s="19">
        <v>87844</v>
      </c>
      <c r="C79" s="19">
        <v>11243</v>
      </c>
      <c r="D79" s="19">
        <v>8663</v>
      </c>
      <c r="E79" s="19">
        <v>1319</v>
      </c>
      <c r="F79" s="19">
        <v>1434</v>
      </c>
      <c r="G79" s="19">
        <v>1642</v>
      </c>
      <c r="H79" s="19">
        <v>112145</v>
      </c>
      <c r="I79" s="285" t="s">
        <v>296</v>
      </c>
      <c r="J79" s="20"/>
      <c r="K79" s="19">
        <v>112145</v>
      </c>
    </row>
    <row r="80" spans="1:11">
      <c r="A80" s="14" t="s">
        <v>297</v>
      </c>
      <c r="B80" s="20">
        <v>87844</v>
      </c>
      <c r="C80" s="20">
        <v>11243</v>
      </c>
      <c r="D80" s="20">
        <v>8663</v>
      </c>
      <c r="E80" s="20">
        <v>1319</v>
      </c>
      <c r="F80" s="20">
        <v>1434</v>
      </c>
      <c r="G80" s="20">
        <v>1642</v>
      </c>
      <c r="H80" s="20">
        <v>112145</v>
      </c>
      <c r="I80" s="285"/>
      <c r="J80" s="20"/>
      <c r="K80" s="20">
        <v>112145</v>
      </c>
    </row>
    <row r="81" spans="1:11">
      <c r="A81" s="14" t="s">
        <v>298</v>
      </c>
      <c r="B81" s="20">
        <v>3124</v>
      </c>
      <c r="C81" s="20">
        <v>5181</v>
      </c>
      <c r="D81" s="20">
        <v>1012</v>
      </c>
      <c r="E81" s="20"/>
      <c r="F81" s="20"/>
      <c r="G81" s="20"/>
      <c r="H81" s="20">
        <v>9317</v>
      </c>
      <c r="I81" s="285"/>
      <c r="J81" s="20">
        <v>-9317</v>
      </c>
      <c r="K81" s="20">
        <v>0</v>
      </c>
    </row>
    <row r="82" spans="1:11">
      <c r="A82" s="14"/>
      <c r="B82" s="20"/>
      <c r="C82" s="20"/>
      <c r="D82" s="20"/>
      <c r="E82" s="20"/>
      <c r="F82" s="20"/>
      <c r="G82" s="20"/>
      <c r="H82" s="20"/>
      <c r="I82" s="285"/>
      <c r="J82" s="20"/>
      <c r="K82" s="20">
        <v>0</v>
      </c>
    </row>
    <row r="83" spans="1:11">
      <c r="A83" s="14" t="s">
        <v>299</v>
      </c>
      <c r="B83" s="20">
        <v>90968</v>
      </c>
      <c r="C83" s="20">
        <v>16424</v>
      </c>
      <c r="D83" s="20">
        <v>9675</v>
      </c>
      <c r="E83" s="20">
        <v>1319</v>
      </c>
      <c r="F83" s="20">
        <v>1434</v>
      </c>
      <c r="G83" s="20">
        <v>1642</v>
      </c>
      <c r="H83" s="20">
        <v>121462</v>
      </c>
      <c r="I83" s="285"/>
      <c r="J83" s="20"/>
      <c r="K83" s="20">
        <v>121462</v>
      </c>
    </row>
    <row r="84" spans="1:11">
      <c r="A84" s="18" t="s">
        <v>300</v>
      </c>
      <c r="B84" s="19">
        <v>68385</v>
      </c>
      <c r="C84" s="19">
        <v>7613</v>
      </c>
      <c r="D84" s="19">
        <v>4746</v>
      </c>
      <c r="E84" s="19">
        <v>846</v>
      </c>
      <c r="F84" s="19">
        <v>910</v>
      </c>
      <c r="G84" s="19">
        <v>1073</v>
      </c>
      <c r="H84" s="20">
        <v>83573</v>
      </c>
      <c r="I84" s="285"/>
      <c r="J84" s="20"/>
      <c r="K84" s="19">
        <v>83573</v>
      </c>
    </row>
    <row r="85" spans="1:11">
      <c r="A85" s="15" t="s">
        <v>301</v>
      </c>
      <c r="B85" s="17">
        <v>19459</v>
      </c>
      <c r="C85" s="17">
        <v>3630</v>
      </c>
      <c r="D85" s="17">
        <v>3917</v>
      </c>
      <c r="E85" s="17">
        <v>473</v>
      </c>
      <c r="F85" s="17">
        <v>524</v>
      </c>
      <c r="G85" s="17">
        <v>569</v>
      </c>
      <c r="H85" s="17">
        <v>28572</v>
      </c>
      <c r="I85" s="17"/>
      <c r="J85" s="17"/>
      <c r="K85" s="17">
        <v>28572</v>
      </c>
    </row>
    <row r="87" spans="1:11">
      <c r="A87" s="26" t="s">
        <v>341</v>
      </c>
      <c r="B87" s="16"/>
      <c r="C87" s="16"/>
      <c r="D87" s="16"/>
      <c r="E87" s="16"/>
      <c r="F87" s="16"/>
      <c r="G87" s="16"/>
      <c r="H87" s="16"/>
      <c r="I87" s="16"/>
      <c r="J87" s="16"/>
      <c r="K87" s="16"/>
    </row>
    <row r="88" spans="1:11" ht="12.75" customHeight="1">
      <c r="A88" s="18" t="s">
        <v>295</v>
      </c>
      <c r="B88" s="19">
        <v>141992</v>
      </c>
      <c r="C88" s="19">
        <v>17304</v>
      </c>
      <c r="D88" s="19">
        <v>9586</v>
      </c>
      <c r="E88" s="19">
        <v>2680</v>
      </c>
      <c r="F88" s="19">
        <v>2616</v>
      </c>
      <c r="G88" s="19">
        <v>2958</v>
      </c>
      <c r="H88" s="19">
        <v>177136</v>
      </c>
      <c r="I88" s="285" t="s">
        <v>296</v>
      </c>
      <c r="J88" s="20"/>
      <c r="K88" s="19">
        <v>177136</v>
      </c>
    </row>
    <row r="89" spans="1:11">
      <c r="A89" s="14" t="s">
        <v>297</v>
      </c>
      <c r="B89" s="20">
        <v>141992</v>
      </c>
      <c r="C89" s="20">
        <v>17304</v>
      </c>
      <c r="D89" s="20">
        <v>9586</v>
      </c>
      <c r="E89" s="20">
        <v>2680</v>
      </c>
      <c r="F89" s="20">
        <v>2616</v>
      </c>
      <c r="G89" s="20">
        <v>2958</v>
      </c>
      <c r="H89" s="20">
        <v>177136</v>
      </c>
      <c r="I89" s="285"/>
      <c r="J89" s="20"/>
      <c r="K89" s="20">
        <v>177136</v>
      </c>
    </row>
    <row r="90" spans="1:11">
      <c r="A90" s="14" t="s">
        <v>298</v>
      </c>
      <c r="B90" s="20">
        <v>5073</v>
      </c>
      <c r="C90" s="20">
        <v>6280</v>
      </c>
      <c r="D90" s="20">
        <v>831</v>
      </c>
      <c r="E90" s="20"/>
      <c r="F90" s="20"/>
      <c r="G90" s="20"/>
      <c r="H90" s="20">
        <v>12184</v>
      </c>
      <c r="I90" s="285"/>
      <c r="J90" s="20">
        <v>-12184</v>
      </c>
      <c r="K90" s="20">
        <v>0</v>
      </c>
    </row>
    <row r="91" spans="1:11">
      <c r="A91" s="14"/>
      <c r="B91" s="20"/>
      <c r="C91" s="20"/>
      <c r="D91" s="20"/>
      <c r="E91" s="20"/>
      <c r="F91" s="20"/>
      <c r="G91" s="20"/>
      <c r="H91" s="20"/>
      <c r="I91" s="285"/>
      <c r="J91" s="20"/>
      <c r="K91" s="20">
        <v>0</v>
      </c>
    </row>
    <row r="92" spans="1:11">
      <c r="A92" s="14" t="s">
        <v>299</v>
      </c>
      <c r="B92" s="20">
        <v>147065</v>
      </c>
      <c r="C92" s="20">
        <v>23584</v>
      </c>
      <c r="D92" s="20">
        <v>10417</v>
      </c>
      <c r="E92" s="20">
        <v>2680</v>
      </c>
      <c r="F92" s="20">
        <v>2616</v>
      </c>
      <c r="G92" s="20">
        <v>2958</v>
      </c>
      <c r="H92" s="20">
        <v>189320</v>
      </c>
      <c r="I92" s="285"/>
      <c r="J92" s="20"/>
      <c r="K92" s="20">
        <v>189320</v>
      </c>
    </row>
    <row r="93" spans="1:11">
      <c r="A93" s="18" t="s">
        <v>300</v>
      </c>
      <c r="B93" s="19">
        <v>109065</v>
      </c>
      <c r="C93" s="19">
        <v>12703</v>
      </c>
      <c r="D93" s="19">
        <v>6180</v>
      </c>
      <c r="E93" s="19">
        <v>1668</v>
      </c>
      <c r="F93" s="19">
        <v>1643</v>
      </c>
      <c r="G93" s="19">
        <v>2248</v>
      </c>
      <c r="H93" s="20">
        <v>133507</v>
      </c>
      <c r="I93" s="285"/>
      <c r="J93" s="20"/>
      <c r="K93" s="19">
        <v>133507</v>
      </c>
    </row>
    <row r="94" spans="1:11">
      <c r="A94" s="15" t="s">
        <v>301</v>
      </c>
      <c r="B94" s="17">
        <v>32927</v>
      </c>
      <c r="C94" s="17">
        <v>4601</v>
      </c>
      <c r="D94" s="17">
        <v>3406</v>
      </c>
      <c r="E94" s="17">
        <v>1012</v>
      </c>
      <c r="F94" s="17">
        <v>973</v>
      </c>
      <c r="G94" s="17">
        <v>710</v>
      </c>
      <c r="H94" s="17">
        <v>43629</v>
      </c>
      <c r="I94" s="17"/>
      <c r="J94" s="17"/>
      <c r="K94" s="17">
        <v>43629</v>
      </c>
    </row>
    <row r="96" spans="1:11">
      <c r="A96" s="26" t="s">
        <v>342</v>
      </c>
      <c r="B96" s="16"/>
      <c r="C96" s="16"/>
      <c r="D96" s="16"/>
      <c r="E96" s="16"/>
      <c r="F96" s="16"/>
      <c r="G96" s="16"/>
      <c r="H96" s="16"/>
      <c r="I96" s="16"/>
      <c r="J96" s="16"/>
      <c r="K96" s="16"/>
    </row>
    <row r="97" spans="1:11" ht="12.75" customHeight="1">
      <c r="A97" s="18" t="s">
        <v>295</v>
      </c>
      <c r="B97" s="19">
        <v>125599</v>
      </c>
      <c r="C97" s="19">
        <v>22836</v>
      </c>
      <c r="D97" s="19">
        <v>10545</v>
      </c>
      <c r="E97" s="19">
        <v>3621</v>
      </c>
      <c r="F97" s="19">
        <v>3283</v>
      </c>
      <c r="G97" s="19">
        <v>3137</v>
      </c>
      <c r="H97" s="19">
        <v>169021</v>
      </c>
      <c r="I97" s="285" t="s">
        <v>296</v>
      </c>
      <c r="J97" s="20"/>
      <c r="K97" s="19">
        <v>169021</v>
      </c>
    </row>
    <row r="98" spans="1:11">
      <c r="A98" s="14" t="s">
        <v>297</v>
      </c>
      <c r="B98" s="20">
        <v>125599</v>
      </c>
      <c r="C98" s="20">
        <v>22836</v>
      </c>
      <c r="D98" s="20">
        <v>10545</v>
      </c>
      <c r="E98" s="20">
        <v>3621</v>
      </c>
      <c r="F98" s="20">
        <v>3283</v>
      </c>
      <c r="G98" s="20">
        <v>3137</v>
      </c>
      <c r="H98" s="20">
        <v>169021</v>
      </c>
      <c r="I98" s="285"/>
      <c r="J98" s="20"/>
      <c r="K98" s="20">
        <v>169021</v>
      </c>
    </row>
    <row r="99" spans="1:11">
      <c r="A99" s="14" t="s">
        <v>298</v>
      </c>
      <c r="B99" s="20">
        <v>4426</v>
      </c>
      <c r="C99" s="20">
        <v>7010</v>
      </c>
      <c r="D99" s="20">
        <v>1101</v>
      </c>
      <c r="E99" s="20"/>
      <c r="F99" s="20"/>
      <c r="G99" s="20"/>
      <c r="H99" s="20">
        <v>12537</v>
      </c>
      <c r="I99" s="285"/>
      <c r="J99" s="20">
        <v>-12537</v>
      </c>
      <c r="K99" s="20">
        <v>0</v>
      </c>
    </row>
    <row r="100" spans="1:11">
      <c r="A100" s="14"/>
      <c r="B100" s="20"/>
      <c r="C100" s="20"/>
      <c r="D100" s="20"/>
      <c r="E100" s="20"/>
      <c r="F100" s="20"/>
      <c r="G100" s="20"/>
      <c r="H100" s="20"/>
      <c r="I100" s="285"/>
      <c r="J100" s="20"/>
      <c r="K100" s="20">
        <v>0</v>
      </c>
    </row>
    <row r="101" spans="1:11">
      <c r="A101" s="14" t="s">
        <v>299</v>
      </c>
      <c r="B101" s="20">
        <v>130025</v>
      </c>
      <c r="C101" s="20">
        <v>29846</v>
      </c>
      <c r="D101" s="20">
        <v>11646</v>
      </c>
      <c r="E101" s="20">
        <v>3621</v>
      </c>
      <c r="F101" s="20">
        <v>3283</v>
      </c>
      <c r="G101" s="20">
        <v>3137</v>
      </c>
      <c r="H101" s="20">
        <v>181558</v>
      </c>
      <c r="I101" s="285"/>
      <c r="J101" s="20"/>
      <c r="K101" s="20">
        <v>181558</v>
      </c>
    </row>
    <row r="102" spans="1:11">
      <c r="A102" s="18" t="s">
        <v>300</v>
      </c>
      <c r="B102" s="19">
        <v>91096</v>
      </c>
      <c r="C102" s="19">
        <v>17179</v>
      </c>
      <c r="D102" s="19">
        <v>6780</v>
      </c>
      <c r="E102" s="19">
        <v>2303</v>
      </c>
      <c r="F102" s="19">
        <v>2019</v>
      </c>
      <c r="G102" s="19">
        <v>2351</v>
      </c>
      <c r="H102" s="20">
        <v>121728</v>
      </c>
      <c r="I102" s="285"/>
      <c r="J102" s="20"/>
      <c r="K102" s="19">
        <v>121728</v>
      </c>
    </row>
    <row r="103" spans="1:11">
      <c r="A103" s="15" t="s">
        <v>301</v>
      </c>
      <c r="B103" s="17">
        <v>34503</v>
      </c>
      <c r="C103" s="17">
        <v>5657</v>
      </c>
      <c r="D103" s="17">
        <v>3765</v>
      </c>
      <c r="E103" s="17">
        <v>1318</v>
      </c>
      <c r="F103" s="17">
        <v>1264</v>
      </c>
      <c r="G103" s="17">
        <v>786</v>
      </c>
      <c r="H103" s="17">
        <v>47293</v>
      </c>
      <c r="I103" s="17"/>
      <c r="J103" s="17"/>
      <c r="K103" s="17">
        <v>47293</v>
      </c>
    </row>
    <row r="105" spans="1:11">
      <c r="A105" s="26" t="s">
        <v>343</v>
      </c>
      <c r="B105" s="16"/>
      <c r="C105" s="16"/>
      <c r="D105" s="16"/>
      <c r="E105" s="16"/>
      <c r="F105" s="16"/>
      <c r="G105" s="16"/>
      <c r="H105" s="16"/>
      <c r="I105" s="16"/>
      <c r="J105" s="16"/>
      <c r="K105" s="16"/>
    </row>
    <row r="106" spans="1:11" ht="12.75" customHeight="1">
      <c r="A106" s="18" t="s">
        <v>295</v>
      </c>
      <c r="B106" s="19">
        <v>69809</v>
      </c>
      <c r="C106" s="19">
        <v>12832</v>
      </c>
      <c r="D106" s="19">
        <v>5150</v>
      </c>
      <c r="E106" s="19">
        <v>633</v>
      </c>
      <c r="F106" s="19">
        <v>1826</v>
      </c>
      <c r="G106" s="19">
        <v>1579</v>
      </c>
      <c r="H106" s="19">
        <v>91829</v>
      </c>
      <c r="I106" s="285" t="s">
        <v>296</v>
      </c>
      <c r="J106" s="20"/>
      <c r="K106" s="19">
        <v>91829</v>
      </c>
    </row>
    <row r="107" spans="1:11">
      <c r="A107" s="14" t="s">
        <v>297</v>
      </c>
      <c r="B107" s="20">
        <v>69809</v>
      </c>
      <c r="C107" s="20">
        <v>12832</v>
      </c>
      <c r="D107" s="20">
        <v>5150</v>
      </c>
      <c r="E107" s="20">
        <v>633</v>
      </c>
      <c r="F107" s="20">
        <v>1826</v>
      </c>
      <c r="G107" s="20">
        <v>1579</v>
      </c>
      <c r="H107" s="20">
        <v>91829</v>
      </c>
      <c r="I107" s="285"/>
      <c r="J107" s="20"/>
      <c r="K107" s="20">
        <v>91829</v>
      </c>
    </row>
    <row r="108" spans="1:11">
      <c r="A108" s="14" t="s">
        <v>298</v>
      </c>
      <c r="B108" s="20">
        <v>2363</v>
      </c>
      <c r="C108" s="20">
        <v>4262</v>
      </c>
      <c r="D108" s="20">
        <v>442</v>
      </c>
      <c r="E108" s="20"/>
      <c r="F108" s="20"/>
      <c r="G108" s="20"/>
      <c r="H108" s="20">
        <v>7067</v>
      </c>
      <c r="I108" s="285"/>
      <c r="J108" s="20">
        <v>-7067</v>
      </c>
      <c r="K108" s="20">
        <v>0</v>
      </c>
    </row>
    <row r="109" spans="1:11">
      <c r="A109" s="14"/>
      <c r="B109" s="20">
        <v>72172</v>
      </c>
      <c r="C109" s="20"/>
      <c r="D109" s="20"/>
      <c r="E109" s="20"/>
      <c r="F109" s="20"/>
      <c r="G109" s="20"/>
      <c r="H109" s="20"/>
      <c r="I109" s="285"/>
      <c r="J109" s="20"/>
      <c r="K109" s="20">
        <v>0</v>
      </c>
    </row>
    <row r="110" spans="1:11">
      <c r="A110" s="14" t="s">
        <v>299</v>
      </c>
      <c r="C110" s="20">
        <v>17094</v>
      </c>
      <c r="D110" s="20">
        <v>5592</v>
      </c>
      <c r="E110" s="20">
        <v>633</v>
      </c>
      <c r="F110" s="20">
        <v>1826</v>
      </c>
      <c r="G110" s="20">
        <v>1579</v>
      </c>
      <c r="H110" s="20">
        <v>98896</v>
      </c>
      <c r="I110" s="285"/>
      <c r="J110" s="20"/>
      <c r="K110" s="20">
        <v>98896</v>
      </c>
    </row>
    <row r="111" spans="1:11">
      <c r="A111" s="18" t="s">
        <v>300</v>
      </c>
      <c r="B111" s="19">
        <v>79977</v>
      </c>
      <c r="C111" s="19">
        <v>9880</v>
      </c>
      <c r="D111" s="19">
        <v>3765</v>
      </c>
      <c r="E111" s="19">
        <v>712</v>
      </c>
      <c r="F111" s="19">
        <v>987</v>
      </c>
      <c r="G111" s="19">
        <v>1455</v>
      </c>
      <c r="H111" s="20">
        <v>96776</v>
      </c>
      <c r="I111" s="285"/>
      <c r="J111" s="20"/>
      <c r="K111" s="19">
        <v>96776</v>
      </c>
    </row>
    <row r="112" spans="1:11">
      <c r="A112" s="15" t="s">
        <v>301</v>
      </c>
      <c r="B112" s="17">
        <v>-10168</v>
      </c>
      <c r="C112" s="17">
        <v>2952</v>
      </c>
      <c r="D112" s="17">
        <v>1385</v>
      </c>
      <c r="E112" s="17">
        <v>-79</v>
      </c>
      <c r="F112" s="17">
        <v>839</v>
      </c>
      <c r="G112" s="17">
        <v>124</v>
      </c>
      <c r="H112" s="17">
        <v>-4947</v>
      </c>
      <c r="I112" s="17"/>
      <c r="J112" s="17"/>
      <c r="K112" s="17">
        <v>-4947</v>
      </c>
    </row>
    <row r="114" spans="1:11">
      <c r="A114" s="26" t="s">
        <v>344</v>
      </c>
      <c r="B114" s="16"/>
      <c r="C114" s="16"/>
      <c r="D114" s="16"/>
      <c r="E114" s="16"/>
      <c r="F114" s="16"/>
      <c r="G114" s="16"/>
      <c r="H114" s="16"/>
      <c r="I114" s="16"/>
      <c r="J114" s="16"/>
      <c r="K114" s="16"/>
    </row>
    <row r="115" spans="1:11" ht="12.75" customHeight="1">
      <c r="A115" s="18" t="s">
        <v>295</v>
      </c>
      <c r="B115" s="19">
        <v>98639</v>
      </c>
      <c r="C115" s="19">
        <v>13953</v>
      </c>
      <c r="D115" s="19">
        <v>6584</v>
      </c>
      <c r="E115" s="19">
        <v>1408</v>
      </c>
      <c r="F115" s="19">
        <v>1544</v>
      </c>
      <c r="G115" s="19">
        <v>2027</v>
      </c>
      <c r="H115" s="19">
        <v>124155</v>
      </c>
      <c r="I115" s="285" t="s">
        <v>296</v>
      </c>
      <c r="J115" s="20"/>
      <c r="K115" s="19">
        <v>124155</v>
      </c>
    </row>
    <row r="116" spans="1:11">
      <c r="A116" s="14" t="s">
        <v>297</v>
      </c>
      <c r="B116" s="20">
        <v>98639</v>
      </c>
      <c r="C116" s="20">
        <v>13953</v>
      </c>
      <c r="D116" s="20">
        <v>6584</v>
      </c>
      <c r="E116" s="20">
        <v>1408</v>
      </c>
      <c r="F116" s="20">
        <v>1544</v>
      </c>
      <c r="G116" s="20">
        <v>2027</v>
      </c>
      <c r="H116" s="20">
        <v>124155</v>
      </c>
      <c r="I116" s="285"/>
      <c r="J116" s="20"/>
      <c r="K116" s="20">
        <v>124155</v>
      </c>
    </row>
    <row r="117" spans="1:11">
      <c r="A117" s="14" t="s">
        <v>298</v>
      </c>
      <c r="B117" s="20">
        <v>3188</v>
      </c>
      <c r="C117" s="20">
        <v>4031</v>
      </c>
      <c r="D117" s="20">
        <v>861</v>
      </c>
      <c r="E117" s="20"/>
      <c r="F117" s="20"/>
      <c r="G117" s="20"/>
      <c r="H117" s="20">
        <v>8080</v>
      </c>
      <c r="I117" s="285"/>
      <c r="J117" s="20">
        <v>-8080</v>
      </c>
      <c r="K117" s="20">
        <v>0</v>
      </c>
    </row>
    <row r="118" spans="1:11">
      <c r="A118" s="14"/>
      <c r="B118" s="20"/>
      <c r="C118" s="20"/>
      <c r="D118" s="20"/>
      <c r="E118" s="20"/>
      <c r="F118" s="20"/>
      <c r="G118" s="20"/>
      <c r="H118" s="20"/>
      <c r="I118" s="285"/>
      <c r="J118" s="20"/>
      <c r="K118" s="20">
        <v>0</v>
      </c>
    </row>
    <row r="119" spans="1:11">
      <c r="A119" s="14" t="s">
        <v>299</v>
      </c>
      <c r="B119" s="20">
        <v>101827</v>
      </c>
      <c r="C119" s="20">
        <v>17984</v>
      </c>
      <c r="D119" s="20">
        <v>7445</v>
      </c>
      <c r="E119" s="20">
        <v>1408</v>
      </c>
      <c r="F119" s="20">
        <v>1544</v>
      </c>
      <c r="G119" s="20">
        <v>2027</v>
      </c>
      <c r="H119" s="20">
        <v>132235</v>
      </c>
      <c r="I119" s="285"/>
      <c r="J119" s="20"/>
      <c r="K119" s="20">
        <v>132235</v>
      </c>
    </row>
    <row r="120" spans="1:11">
      <c r="A120" s="18" t="s">
        <v>300</v>
      </c>
      <c r="B120" s="19">
        <v>75482</v>
      </c>
      <c r="C120" s="19">
        <v>10601</v>
      </c>
      <c r="D120" s="19">
        <v>4490</v>
      </c>
      <c r="E120" s="19">
        <v>980</v>
      </c>
      <c r="F120" s="19">
        <v>872</v>
      </c>
      <c r="G120" s="19">
        <v>1403</v>
      </c>
      <c r="H120" s="20">
        <v>93828</v>
      </c>
      <c r="I120" s="285"/>
      <c r="J120" s="20"/>
      <c r="K120" s="19">
        <v>93828</v>
      </c>
    </row>
    <row r="121" spans="1:11">
      <c r="A121" s="15" t="s">
        <v>301</v>
      </c>
      <c r="B121" s="17">
        <v>23157</v>
      </c>
      <c r="C121" s="17">
        <v>3352</v>
      </c>
      <c r="D121" s="17">
        <v>2094</v>
      </c>
      <c r="E121" s="17">
        <v>428</v>
      </c>
      <c r="F121" s="17">
        <v>672</v>
      </c>
      <c r="G121" s="17">
        <v>624</v>
      </c>
      <c r="H121" s="17">
        <v>30327</v>
      </c>
      <c r="I121" s="17"/>
      <c r="J121" s="17"/>
      <c r="K121" s="17">
        <v>30327</v>
      </c>
    </row>
    <row r="123" spans="1:11">
      <c r="A123" s="26" t="s">
        <v>345</v>
      </c>
      <c r="B123" s="16"/>
      <c r="C123" s="16"/>
      <c r="D123" s="16"/>
      <c r="E123" s="16"/>
      <c r="F123" s="16"/>
      <c r="G123" s="16"/>
      <c r="H123" s="16"/>
      <c r="I123" s="16"/>
      <c r="J123" s="16"/>
      <c r="K123" s="16"/>
    </row>
    <row r="124" spans="1:11" ht="12.75" customHeight="1">
      <c r="A124" s="18" t="s">
        <v>295</v>
      </c>
      <c r="B124" s="19">
        <v>141896</v>
      </c>
      <c r="C124" s="19">
        <v>19791</v>
      </c>
      <c r="D124" s="19">
        <v>7711</v>
      </c>
      <c r="E124" s="19">
        <v>1855</v>
      </c>
      <c r="F124" s="19">
        <v>4190</v>
      </c>
      <c r="G124" s="19">
        <v>3485</v>
      </c>
      <c r="H124" s="19">
        <v>178928</v>
      </c>
      <c r="I124" s="285" t="s">
        <v>296</v>
      </c>
      <c r="J124" s="20"/>
      <c r="K124" s="19">
        <v>178928</v>
      </c>
    </row>
    <row r="125" spans="1:11">
      <c r="A125" s="14" t="s">
        <v>297</v>
      </c>
      <c r="B125" s="20">
        <v>141896</v>
      </c>
      <c r="C125" s="20">
        <v>19791</v>
      </c>
      <c r="D125" s="20">
        <v>7711</v>
      </c>
      <c r="E125" s="20">
        <v>1855</v>
      </c>
      <c r="F125" s="20">
        <v>4190</v>
      </c>
      <c r="G125" s="20">
        <v>3485</v>
      </c>
      <c r="H125" s="20">
        <v>178928</v>
      </c>
      <c r="I125" s="285"/>
      <c r="J125" s="20"/>
      <c r="K125" s="20">
        <v>178928</v>
      </c>
    </row>
    <row r="126" spans="1:11">
      <c r="A126" s="14" t="s">
        <v>298</v>
      </c>
      <c r="B126" s="20">
        <v>4818</v>
      </c>
      <c r="C126" s="20">
        <v>8406</v>
      </c>
      <c r="D126" s="20">
        <v>1928</v>
      </c>
      <c r="E126" s="20"/>
      <c r="F126" s="20"/>
      <c r="G126" s="20"/>
      <c r="H126" s="20">
        <v>15152</v>
      </c>
      <c r="I126" s="285"/>
      <c r="J126" s="20">
        <v>-15152</v>
      </c>
      <c r="K126" s="20">
        <v>0</v>
      </c>
    </row>
    <row r="127" spans="1:11">
      <c r="A127" s="14"/>
      <c r="B127" s="20"/>
      <c r="C127" s="20"/>
      <c r="D127" s="20"/>
      <c r="E127" s="20"/>
      <c r="F127" s="20"/>
      <c r="G127" s="20"/>
      <c r="H127" s="20"/>
      <c r="I127" s="285"/>
      <c r="J127" s="20"/>
      <c r="K127" s="20">
        <v>0</v>
      </c>
    </row>
    <row r="128" spans="1:11">
      <c r="A128" s="14" t="s">
        <v>299</v>
      </c>
      <c r="B128" s="20">
        <v>146714</v>
      </c>
      <c r="C128" s="20">
        <v>28197</v>
      </c>
      <c r="D128" s="20">
        <v>9639</v>
      </c>
      <c r="E128" s="20">
        <v>1855</v>
      </c>
      <c r="F128" s="20">
        <v>4190</v>
      </c>
      <c r="G128" s="20">
        <v>3485</v>
      </c>
      <c r="H128" s="20">
        <v>194080</v>
      </c>
      <c r="I128" s="285"/>
      <c r="J128" s="20"/>
      <c r="K128" s="20">
        <v>194080</v>
      </c>
    </row>
    <row r="129" spans="1:11">
      <c r="A129" s="18" t="s">
        <v>300</v>
      </c>
      <c r="B129" s="19">
        <v>118496</v>
      </c>
      <c r="C129" s="19">
        <v>14677</v>
      </c>
      <c r="D129" s="19">
        <v>5486</v>
      </c>
      <c r="E129" s="19">
        <v>1236</v>
      </c>
      <c r="F129" s="19">
        <v>2547</v>
      </c>
      <c r="G129" s="19">
        <v>3142</v>
      </c>
      <c r="H129" s="20">
        <v>145584</v>
      </c>
      <c r="I129" s="285"/>
      <c r="J129" s="20"/>
      <c r="K129" s="19">
        <v>145584</v>
      </c>
    </row>
    <row r="130" spans="1:11">
      <c r="A130" s="15" t="s">
        <v>301</v>
      </c>
      <c r="B130" s="17">
        <v>23400</v>
      </c>
      <c r="C130" s="17">
        <v>5114</v>
      </c>
      <c r="D130" s="17">
        <v>2225</v>
      </c>
      <c r="E130" s="17">
        <v>619</v>
      </c>
      <c r="F130" s="17">
        <v>1643</v>
      </c>
      <c r="G130" s="17">
        <v>343</v>
      </c>
      <c r="H130" s="17">
        <v>33344</v>
      </c>
      <c r="I130" s="17"/>
      <c r="J130" s="17"/>
      <c r="K130" s="17">
        <v>33344</v>
      </c>
    </row>
    <row r="132" spans="1:11">
      <c r="A132" s="26" t="s">
        <v>346</v>
      </c>
      <c r="B132" s="16"/>
      <c r="C132" s="16"/>
      <c r="D132" s="16"/>
      <c r="E132" s="16"/>
      <c r="F132" s="16"/>
      <c r="G132" s="16"/>
      <c r="H132" s="16"/>
      <c r="I132" s="16"/>
      <c r="J132" s="16"/>
      <c r="K132" s="16"/>
    </row>
    <row r="133" spans="1:11" ht="12.75" customHeight="1">
      <c r="A133" s="18" t="s">
        <v>295</v>
      </c>
      <c r="B133" s="19">
        <v>135966</v>
      </c>
      <c r="C133" s="19">
        <v>23593</v>
      </c>
      <c r="D133" s="19">
        <v>8858</v>
      </c>
      <c r="E133" s="19">
        <v>3493</v>
      </c>
      <c r="F133" s="19">
        <v>3248</v>
      </c>
      <c r="G133" s="19">
        <v>3569</v>
      </c>
      <c r="H133" s="19">
        <v>178727</v>
      </c>
      <c r="I133" s="285" t="s">
        <v>296</v>
      </c>
      <c r="J133" s="20"/>
      <c r="K133" s="19">
        <v>178727</v>
      </c>
    </row>
    <row r="134" spans="1:11">
      <c r="A134" s="14" t="s">
        <v>297</v>
      </c>
      <c r="B134" s="20">
        <v>135966</v>
      </c>
      <c r="C134" s="20">
        <v>23593</v>
      </c>
      <c r="D134" s="20">
        <v>8858</v>
      </c>
      <c r="E134" s="20">
        <v>3493</v>
      </c>
      <c r="F134" s="20">
        <v>3248</v>
      </c>
      <c r="G134" s="20">
        <v>3569</v>
      </c>
      <c r="H134" s="20">
        <v>178727</v>
      </c>
      <c r="I134" s="285"/>
      <c r="J134" s="20"/>
      <c r="K134" s="20">
        <v>178727</v>
      </c>
    </row>
    <row r="135" spans="1:11">
      <c r="A135" s="14" t="s">
        <v>298</v>
      </c>
      <c r="B135" s="20">
        <v>4647</v>
      </c>
      <c r="C135" s="20">
        <v>7749</v>
      </c>
      <c r="D135" s="20">
        <v>937</v>
      </c>
      <c r="E135" s="20"/>
      <c r="F135" s="20"/>
      <c r="G135" s="20"/>
      <c r="H135" s="20">
        <v>13333</v>
      </c>
      <c r="I135" s="285"/>
      <c r="J135" s="20">
        <v>-13333</v>
      </c>
      <c r="K135" s="20">
        <v>0</v>
      </c>
    </row>
    <row r="136" spans="1:11">
      <c r="A136" s="14"/>
      <c r="B136" s="20"/>
      <c r="C136" s="20"/>
      <c r="D136" s="20"/>
      <c r="E136" s="20"/>
      <c r="F136" s="20"/>
      <c r="G136" s="20"/>
      <c r="H136" s="20"/>
      <c r="I136" s="285"/>
      <c r="J136" s="20"/>
      <c r="K136" s="20">
        <v>0</v>
      </c>
    </row>
    <row r="137" spans="1:11">
      <c r="A137" s="14" t="s">
        <v>299</v>
      </c>
      <c r="B137" s="20">
        <v>140613</v>
      </c>
      <c r="C137" s="20">
        <v>31342</v>
      </c>
      <c r="D137" s="20">
        <v>9795</v>
      </c>
      <c r="E137" s="20">
        <v>3493</v>
      </c>
      <c r="F137" s="20">
        <v>3248</v>
      </c>
      <c r="G137" s="20">
        <v>3569</v>
      </c>
      <c r="H137" s="20">
        <v>192060</v>
      </c>
      <c r="I137" s="285"/>
      <c r="J137" s="20"/>
      <c r="K137" s="20">
        <v>192060</v>
      </c>
    </row>
    <row r="138" spans="1:11">
      <c r="A138" s="18" t="s">
        <v>300</v>
      </c>
      <c r="B138" s="19">
        <v>108019</v>
      </c>
      <c r="C138" s="19">
        <v>15741</v>
      </c>
      <c r="D138" s="19">
        <v>5590</v>
      </c>
      <c r="E138" s="19">
        <v>2164</v>
      </c>
      <c r="F138" s="19">
        <v>1987</v>
      </c>
      <c r="G138" s="19">
        <v>2724</v>
      </c>
      <c r="H138" s="20">
        <v>136225</v>
      </c>
      <c r="I138" s="285"/>
      <c r="J138" s="20"/>
      <c r="K138" s="19">
        <v>136225</v>
      </c>
    </row>
    <row r="139" spans="1:11">
      <c r="A139" s="15" t="s">
        <v>301</v>
      </c>
      <c r="B139" s="17">
        <v>27947</v>
      </c>
      <c r="C139" s="17">
        <v>7852</v>
      </c>
      <c r="D139" s="17">
        <v>3268</v>
      </c>
      <c r="E139" s="17">
        <v>1329</v>
      </c>
      <c r="F139" s="17">
        <v>1261</v>
      </c>
      <c r="G139" s="17">
        <v>845</v>
      </c>
      <c r="H139" s="17">
        <v>42502</v>
      </c>
      <c r="I139" s="17"/>
      <c r="J139" s="17"/>
      <c r="K139" s="17">
        <v>42502</v>
      </c>
    </row>
    <row r="141" spans="1:11">
      <c r="A141" s="26" t="s">
        <v>347</v>
      </c>
      <c r="B141" s="16"/>
      <c r="C141" s="16"/>
      <c r="D141" s="16"/>
      <c r="E141" s="16"/>
      <c r="F141" s="16"/>
      <c r="G141" s="16"/>
      <c r="H141" s="16"/>
      <c r="I141" s="16"/>
      <c r="J141" s="16"/>
      <c r="K141" s="16"/>
    </row>
    <row r="142" spans="1:11" ht="12.75" customHeight="1">
      <c r="A142" s="18" t="s">
        <v>295</v>
      </c>
      <c r="B142" s="19">
        <v>69355</v>
      </c>
      <c r="C142" s="19">
        <v>13879</v>
      </c>
      <c r="D142" s="19">
        <v>5130</v>
      </c>
      <c r="E142" s="19">
        <v>1132</v>
      </c>
      <c r="F142" s="19">
        <v>1418</v>
      </c>
      <c r="G142" s="19">
        <v>2912</v>
      </c>
      <c r="H142" s="19">
        <v>93826</v>
      </c>
      <c r="I142" s="285" t="s">
        <v>296</v>
      </c>
      <c r="J142" s="20"/>
      <c r="K142" s="19">
        <v>93826</v>
      </c>
    </row>
    <row r="143" spans="1:11">
      <c r="A143" s="14" t="s">
        <v>297</v>
      </c>
      <c r="B143" s="20">
        <v>69355</v>
      </c>
      <c r="C143" s="20">
        <v>13879</v>
      </c>
      <c r="D143" s="20">
        <v>5130</v>
      </c>
      <c r="E143" s="20">
        <v>1132</v>
      </c>
      <c r="F143" s="20">
        <v>1418</v>
      </c>
      <c r="G143" s="20">
        <v>2912</v>
      </c>
      <c r="H143" s="20">
        <v>93826</v>
      </c>
      <c r="I143" s="285"/>
      <c r="J143" s="20"/>
      <c r="K143" s="20">
        <v>93826</v>
      </c>
    </row>
    <row r="144" spans="1:11">
      <c r="A144" s="14" t="s">
        <v>298</v>
      </c>
      <c r="B144" s="20">
        <v>2326</v>
      </c>
      <c r="C144" s="20">
        <v>3241</v>
      </c>
      <c r="D144" s="20">
        <v>419</v>
      </c>
      <c r="E144" s="20"/>
      <c r="F144" s="20"/>
      <c r="G144" s="20"/>
      <c r="H144" s="20">
        <v>5986</v>
      </c>
      <c r="I144" s="285"/>
      <c r="J144" s="20">
        <v>-5986</v>
      </c>
      <c r="K144" s="20">
        <v>0</v>
      </c>
    </row>
    <row r="145" spans="1:11">
      <c r="A145" s="14"/>
      <c r="B145" s="20"/>
      <c r="C145" s="20"/>
      <c r="D145" s="20"/>
      <c r="E145" s="20"/>
      <c r="F145" s="20"/>
      <c r="G145" s="20"/>
      <c r="H145" s="20"/>
      <c r="I145" s="285"/>
      <c r="J145" s="20"/>
      <c r="K145" s="20">
        <v>0</v>
      </c>
    </row>
    <row r="146" spans="1:11">
      <c r="A146" s="14" t="s">
        <v>299</v>
      </c>
      <c r="B146" s="20">
        <v>71681</v>
      </c>
      <c r="C146" s="20">
        <v>17120</v>
      </c>
      <c r="D146" s="20">
        <v>5549</v>
      </c>
      <c r="E146" s="20">
        <v>1132</v>
      </c>
      <c r="F146" s="20">
        <v>1418</v>
      </c>
      <c r="G146" s="20">
        <v>2912</v>
      </c>
      <c r="H146" s="20">
        <v>99812</v>
      </c>
      <c r="I146" s="285"/>
      <c r="J146" s="20"/>
      <c r="K146" s="20">
        <v>99812</v>
      </c>
    </row>
    <row r="147" spans="1:11">
      <c r="A147" s="18" t="s">
        <v>300</v>
      </c>
      <c r="B147" s="19">
        <v>59844</v>
      </c>
      <c r="C147" s="19">
        <v>11000</v>
      </c>
      <c r="D147" s="19">
        <v>3738</v>
      </c>
      <c r="E147" s="19">
        <v>948</v>
      </c>
      <c r="F147" s="19">
        <v>834</v>
      </c>
      <c r="G147" s="19">
        <v>3060</v>
      </c>
      <c r="H147" s="20">
        <v>79424</v>
      </c>
      <c r="I147" s="285"/>
      <c r="J147" s="20"/>
      <c r="K147" s="19">
        <v>79424</v>
      </c>
    </row>
    <row r="148" spans="1:11">
      <c r="A148" s="15" t="s">
        <v>301</v>
      </c>
      <c r="B148" s="17">
        <v>9511</v>
      </c>
      <c r="C148" s="17">
        <v>2879</v>
      </c>
      <c r="D148" s="17">
        <v>1392</v>
      </c>
      <c r="E148" s="17">
        <v>184</v>
      </c>
      <c r="F148" s="17">
        <v>584</v>
      </c>
      <c r="G148" s="17">
        <v>-148</v>
      </c>
      <c r="H148" s="17">
        <v>14402</v>
      </c>
      <c r="I148" s="17"/>
      <c r="J148" s="17"/>
      <c r="K148" s="17">
        <v>14402</v>
      </c>
    </row>
    <row r="150" spans="1:11">
      <c r="A150" s="26" t="s">
        <v>348</v>
      </c>
      <c r="B150" s="16"/>
      <c r="C150" s="16"/>
      <c r="D150" s="16"/>
      <c r="E150" s="16"/>
      <c r="F150" s="16"/>
      <c r="G150" s="16"/>
      <c r="H150" s="16"/>
      <c r="I150" s="16"/>
      <c r="J150" s="16"/>
      <c r="K150" s="16"/>
    </row>
    <row r="151" spans="1:11" ht="12.75" customHeight="1">
      <c r="A151" s="18" t="s">
        <v>295</v>
      </c>
      <c r="B151" s="19">
        <v>104845</v>
      </c>
      <c r="C151" s="19">
        <v>16142</v>
      </c>
      <c r="D151" s="19">
        <v>7184</v>
      </c>
      <c r="E151" s="19">
        <v>1832</v>
      </c>
      <c r="F151" s="19">
        <v>1845</v>
      </c>
      <c r="G151" s="19">
        <v>2214</v>
      </c>
      <c r="H151" s="19">
        <v>134062</v>
      </c>
      <c r="I151" s="285" t="s">
        <v>296</v>
      </c>
      <c r="J151" s="20"/>
      <c r="K151" s="19">
        <v>134062</v>
      </c>
    </row>
    <row r="152" spans="1:11">
      <c r="A152" s="14" t="s">
        <v>297</v>
      </c>
      <c r="B152" s="20">
        <v>104845</v>
      </c>
      <c r="C152" s="20">
        <v>16142</v>
      </c>
      <c r="D152" s="20">
        <v>7184</v>
      </c>
      <c r="E152" s="20">
        <v>1832</v>
      </c>
      <c r="F152" s="20">
        <v>1845</v>
      </c>
      <c r="G152" s="20">
        <v>2214</v>
      </c>
      <c r="H152" s="20">
        <v>134062</v>
      </c>
      <c r="I152" s="285"/>
      <c r="J152" s="20"/>
      <c r="K152" s="20">
        <v>134062</v>
      </c>
    </row>
    <row r="153" spans="1:11">
      <c r="A153" s="14" t="s">
        <v>298</v>
      </c>
      <c r="B153" s="20">
        <v>3601</v>
      </c>
      <c r="C153" s="20">
        <v>6208</v>
      </c>
      <c r="D153" s="20">
        <v>922</v>
      </c>
      <c r="E153" s="20"/>
      <c r="F153" s="20"/>
      <c r="G153" s="20"/>
      <c r="H153" s="20">
        <v>10731</v>
      </c>
      <c r="I153" s="285"/>
      <c r="J153" s="20">
        <v>-10731</v>
      </c>
      <c r="K153" s="20">
        <v>0</v>
      </c>
    </row>
    <row r="154" spans="1:11">
      <c r="A154" s="14"/>
      <c r="B154" s="20"/>
      <c r="C154" s="20"/>
      <c r="D154" s="20"/>
      <c r="E154" s="20"/>
      <c r="F154" s="20"/>
      <c r="G154" s="20"/>
      <c r="H154" s="20"/>
      <c r="I154" s="285"/>
      <c r="J154" s="20"/>
      <c r="K154" s="20">
        <v>0</v>
      </c>
    </row>
    <row r="155" spans="1:11">
      <c r="A155" s="14" t="s">
        <v>299</v>
      </c>
      <c r="B155" s="20">
        <v>108446</v>
      </c>
      <c r="C155" s="20">
        <v>22350</v>
      </c>
      <c r="D155" s="20">
        <v>8106</v>
      </c>
      <c r="E155" s="20">
        <v>1832</v>
      </c>
      <c r="F155" s="20">
        <v>1845</v>
      </c>
      <c r="G155" s="20">
        <v>2214</v>
      </c>
      <c r="H155" s="20">
        <v>144793</v>
      </c>
      <c r="I155" s="285"/>
      <c r="J155" s="20"/>
      <c r="K155" s="20">
        <v>144793</v>
      </c>
    </row>
    <row r="156" spans="1:11">
      <c r="A156" s="18" t="s">
        <v>300</v>
      </c>
      <c r="B156" s="19">
        <v>76532</v>
      </c>
      <c r="C156" s="19">
        <v>12132</v>
      </c>
      <c r="D156" s="19">
        <v>5044</v>
      </c>
      <c r="E156" s="19">
        <v>1229</v>
      </c>
      <c r="F156" s="19">
        <v>1137</v>
      </c>
      <c r="G156" s="19">
        <v>2423</v>
      </c>
      <c r="H156" s="20">
        <v>98497</v>
      </c>
      <c r="I156" s="285"/>
      <c r="J156" s="20"/>
      <c r="K156" s="19">
        <v>98497</v>
      </c>
    </row>
    <row r="157" spans="1:11">
      <c r="A157" s="15" t="s">
        <v>301</v>
      </c>
      <c r="B157" s="17">
        <v>28313</v>
      </c>
      <c r="C157" s="17">
        <v>4010</v>
      </c>
      <c r="D157" s="17">
        <v>2140</v>
      </c>
      <c r="E157" s="17">
        <v>603</v>
      </c>
      <c r="F157" s="17">
        <v>708</v>
      </c>
      <c r="G157" s="17">
        <v>-209</v>
      </c>
      <c r="H157" s="17">
        <v>35565</v>
      </c>
      <c r="I157" s="17"/>
      <c r="J157" s="17"/>
      <c r="K157" s="17">
        <v>35565</v>
      </c>
    </row>
    <row r="159" spans="1:11">
      <c r="A159" s="26" t="s">
        <v>349</v>
      </c>
      <c r="B159" s="16"/>
      <c r="C159" s="16"/>
      <c r="D159" s="16"/>
      <c r="E159" s="16"/>
      <c r="F159" s="16"/>
      <c r="G159" s="16"/>
      <c r="H159" s="16"/>
      <c r="I159" s="16"/>
      <c r="J159" s="16"/>
      <c r="K159" s="16"/>
    </row>
    <row r="160" spans="1:11" ht="12.75" customHeight="1">
      <c r="A160" s="18" t="s">
        <v>295</v>
      </c>
      <c r="B160" s="19">
        <v>120799</v>
      </c>
      <c r="C160" s="19">
        <v>20224</v>
      </c>
      <c r="D160" s="19">
        <v>8485</v>
      </c>
      <c r="E160" s="19">
        <v>2083</v>
      </c>
      <c r="F160" s="19">
        <v>3456</v>
      </c>
      <c r="G160" s="19">
        <v>4901</v>
      </c>
      <c r="H160" s="19">
        <v>159948</v>
      </c>
      <c r="I160" s="285" t="s">
        <v>296</v>
      </c>
      <c r="J160" s="20"/>
      <c r="K160" s="19">
        <v>159948</v>
      </c>
    </row>
    <row r="161" spans="1:11">
      <c r="A161" s="14" t="s">
        <v>297</v>
      </c>
      <c r="B161" s="20">
        <v>120799</v>
      </c>
      <c r="C161" s="20">
        <v>20224</v>
      </c>
      <c r="D161" s="20">
        <v>8485</v>
      </c>
      <c r="E161" s="20">
        <v>2083</v>
      </c>
      <c r="F161" s="20">
        <v>3456</v>
      </c>
      <c r="G161" s="20">
        <v>4901</v>
      </c>
      <c r="H161" s="20">
        <v>159948</v>
      </c>
      <c r="I161" s="285"/>
      <c r="J161" s="20"/>
      <c r="K161" s="20">
        <v>159948</v>
      </c>
    </row>
    <row r="162" spans="1:11">
      <c r="A162" s="14" t="s">
        <v>298</v>
      </c>
      <c r="B162" s="20">
        <v>4327</v>
      </c>
      <c r="C162" s="20">
        <v>9296</v>
      </c>
      <c r="D162" s="20">
        <v>1281</v>
      </c>
      <c r="E162" s="20"/>
      <c r="F162" s="20"/>
      <c r="G162" s="20"/>
      <c r="H162" s="20">
        <v>14904</v>
      </c>
      <c r="I162" s="285"/>
      <c r="J162" s="20">
        <v>-14904</v>
      </c>
      <c r="K162" s="20">
        <v>0</v>
      </c>
    </row>
    <row r="163" spans="1:11">
      <c r="A163" s="14"/>
      <c r="B163" s="20"/>
      <c r="C163" s="20"/>
      <c r="D163" s="20"/>
      <c r="E163" s="20"/>
      <c r="F163" s="20"/>
      <c r="G163" s="20"/>
      <c r="H163" s="20"/>
      <c r="I163" s="285"/>
      <c r="J163" s="20"/>
      <c r="K163" s="20">
        <v>0</v>
      </c>
    </row>
    <row r="164" spans="1:11">
      <c r="A164" s="14" t="s">
        <v>299</v>
      </c>
      <c r="B164" s="20">
        <v>125126</v>
      </c>
      <c r="C164" s="20">
        <v>29520</v>
      </c>
      <c r="D164" s="20">
        <v>9766</v>
      </c>
      <c r="E164" s="20">
        <v>2083</v>
      </c>
      <c r="F164" s="20">
        <v>3456</v>
      </c>
      <c r="G164" s="20">
        <v>4901</v>
      </c>
      <c r="H164" s="20">
        <v>174852</v>
      </c>
      <c r="I164" s="285"/>
      <c r="J164" s="20"/>
      <c r="K164" s="20">
        <v>174852</v>
      </c>
    </row>
    <row r="165" spans="1:11">
      <c r="A165" s="18" t="s">
        <v>300</v>
      </c>
      <c r="B165" s="19">
        <v>93523</v>
      </c>
      <c r="C165" s="19">
        <v>14578</v>
      </c>
      <c r="D165" s="19">
        <v>5876</v>
      </c>
      <c r="E165" s="19">
        <v>1531</v>
      </c>
      <c r="F165" s="19">
        <v>2215</v>
      </c>
      <c r="G165" s="19">
        <v>3755</v>
      </c>
      <c r="H165" s="20">
        <v>121478</v>
      </c>
      <c r="I165" s="285"/>
      <c r="J165" s="20"/>
      <c r="K165" s="19">
        <v>121478</v>
      </c>
    </row>
    <row r="166" spans="1:11">
      <c r="A166" s="15" t="s">
        <v>301</v>
      </c>
      <c r="B166" s="17">
        <v>27276</v>
      </c>
      <c r="C166" s="17">
        <v>5646</v>
      </c>
      <c r="D166" s="17">
        <v>2609</v>
      </c>
      <c r="E166" s="17">
        <v>552</v>
      </c>
      <c r="F166" s="17">
        <v>1241</v>
      </c>
      <c r="G166" s="17">
        <v>1146</v>
      </c>
      <c r="H166" s="17">
        <v>38470</v>
      </c>
      <c r="I166" s="17"/>
      <c r="J166" s="17"/>
      <c r="K166" s="17">
        <v>38470</v>
      </c>
    </row>
    <row r="168" spans="1:11">
      <c r="A168" s="26" t="s">
        <v>350</v>
      </c>
      <c r="B168" s="16"/>
      <c r="C168" s="16"/>
      <c r="D168" s="16"/>
      <c r="E168" s="16"/>
      <c r="F168" s="16"/>
      <c r="G168" s="16"/>
      <c r="H168" s="16"/>
      <c r="I168" s="16"/>
      <c r="J168" s="16"/>
      <c r="K168" s="16"/>
    </row>
    <row r="169" spans="1:11" ht="12.75" customHeight="1">
      <c r="A169" s="18" t="s">
        <v>295</v>
      </c>
      <c r="B169" s="19">
        <v>137083</v>
      </c>
      <c r="C169" s="19">
        <v>23918</v>
      </c>
      <c r="D169" s="19">
        <v>9302</v>
      </c>
      <c r="E169" s="19">
        <v>2987</v>
      </c>
      <c r="F169" s="19">
        <v>1955</v>
      </c>
      <c r="G169" s="19">
        <v>4507</v>
      </c>
      <c r="H169" s="19">
        <v>179752</v>
      </c>
      <c r="I169" s="285" t="s">
        <v>296</v>
      </c>
      <c r="J169" s="20"/>
      <c r="K169" s="19">
        <v>179752</v>
      </c>
    </row>
    <row r="170" spans="1:11">
      <c r="A170" s="14" t="s">
        <v>297</v>
      </c>
      <c r="B170" s="20">
        <v>137083</v>
      </c>
      <c r="C170" s="20">
        <v>23918</v>
      </c>
      <c r="D170" s="20">
        <v>9302</v>
      </c>
      <c r="E170" s="20">
        <v>2987</v>
      </c>
      <c r="F170" s="20">
        <v>1955</v>
      </c>
      <c r="G170" s="20">
        <v>4507</v>
      </c>
      <c r="H170" s="20">
        <v>179752</v>
      </c>
      <c r="I170" s="285"/>
      <c r="J170" s="20"/>
      <c r="K170" s="20">
        <v>179752</v>
      </c>
    </row>
    <row r="171" spans="1:11">
      <c r="A171" s="14" t="s">
        <v>298</v>
      </c>
      <c r="B171" s="20">
        <v>4652</v>
      </c>
      <c r="C171" s="20">
        <v>9098</v>
      </c>
      <c r="D171" s="20">
        <v>950</v>
      </c>
      <c r="E171" s="20"/>
      <c r="F171" s="20"/>
      <c r="G171" s="20"/>
      <c r="H171" s="20">
        <v>14700</v>
      </c>
      <c r="I171" s="285"/>
      <c r="J171" s="20">
        <v>-14700</v>
      </c>
      <c r="K171" s="20">
        <v>0</v>
      </c>
    </row>
    <row r="172" spans="1:11">
      <c r="A172" s="14"/>
      <c r="B172" s="20"/>
      <c r="C172" s="20"/>
      <c r="D172" s="20"/>
      <c r="E172" s="20"/>
      <c r="F172" s="20"/>
      <c r="G172" s="20"/>
      <c r="H172" s="20"/>
      <c r="I172" s="285"/>
      <c r="J172" s="20"/>
      <c r="K172" s="20">
        <v>0</v>
      </c>
    </row>
    <row r="173" spans="1:11">
      <c r="A173" s="14" t="s">
        <v>299</v>
      </c>
      <c r="B173" s="20">
        <v>141735</v>
      </c>
      <c r="C173" s="20">
        <v>33016</v>
      </c>
      <c r="D173" s="20">
        <v>10252</v>
      </c>
      <c r="E173" s="20">
        <v>2987</v>
      </c>
      <c r="F173" s="20">
        <v>1955</v>
      </c>
      <c r="G173" s="20">
        <v>4507</v>
      </c>
      <c r="H173" s="20">
        <v>194452</v>
      </c>
      <c r="I173" s="285"/>
      <c r="J173" s="20"/>
      <c r="K173" s="20">
        <v>194452</v>
      </c>
    </row>
    <row r="174" spans="1:11">
      <c r="A174" s="18" t="s">
        <v>300</v>
      </c>
      <c r="B174" s="19">
        <v>102438</v>
      </c>
      <c r="C174" s="19">
        <v>16784</v>
      </c>
      <c r="D174" s="19">
        <v>6696</v>
      </c>
      <c r="E174" s="19">
        <v>2060</v>
      </c>
      <c r="F174" s="19">
        <v>1365</v>
      </c>
      <c r="G174" s="19">
        <v>3814</v>
      </c>
      <c r="H174" s="20">
        <v>133157</v>
      </c>
      <c r="I174" s="285"/>
      <c r="J174" s="20"/>
      <c r="K174" s="19">
        <v>133157</v>
      </c>
    </row>
    <row r="175" spans="1:11">
      <c r="A175" s="15" t="s">
        <v>301</v>
      </c>
      <c r="B175" s="17">
        <v>34645</v>
      </c>
      <c r="C175" s="17">
        <v>7134</v>
      </c>
      <c r="D175" s="17">
        <v>2606</v>
      </c>
      <c r="E175" s="17">
        <v>927</v>
      </c>
      <c r="F175" s="17">
        <v>590</v>
      </c>
      <c r="G175" s="17">
        <v>693</v>
      </c>
      <c r="H175" s="17">
        <v>46595</v>
      </c>
      <c r="I175" s="17"/>
      <c r="J175" s="17"/>
      <c r="K175" s="17">
        <v>46595</v>
      </c>
    </row>
    <row r="177" spans="1:11">
      <c r="A177" s="26" t="s">
        <v>351</v>
      </c>
      <c r="B177" s="16"/>
      <c r="C177" s="16"/>
      <c r="D177" s="16"/>
      <c r="E177" s="16"/>
      <c r="F177" s="16"/>
      <c r="G177" s="16"/>
      <c r="H177" s="16"/>
      <c r="I177" s="16"/>
      <c r="J177" s="16"/>
      <c r="K177" s="16"/>
    </row>
    <row r="178" spans="1:11" ht="12.75" customHeight="1">
      <c r="A178" s="18" t="s">
        <v>295</v>
      </c>
      <c r="B178" s="19">
        <v>67528</v>
      </c>
      <c r="C178" s="19">
        <v>13371</v>
      </c>
      <c r="D178" s="19">
        <v>4974</v>
      </c>
      <c r="E178" s="19">
        <v>1397</v>
      </c>
      <c r="F178" s="19">
        <v>1204</v>
      </c>
      <c r="G178" s="19">
        <v>2245</v>
      </c>
      <c r="H178" s="19">
        <v>90719</v>
      </c>
      <c r="I178" s="285" t="s">
        <v>296</v>
      </c>
      <c r="J178" s="20"/>
      <c r="K178" s="19">
        <v>90719</v>
      </c>
    </row>
    <row r="179" spans="1:11">
      <c r="A179" s="14" t="s">
        <v>297</v>
      </c>
      <c r="B179" s="20">
        <v>67528</v>
      </c>
      <c r="C179" s="20">
        <v>13371</v>
      </c>
      <c r="D179" s="20">
        <v>4974</v>
      </c>
      <c r="E179" s="20">
        <v>1397</v>
      </c>
      <c r="F179" s="20">
        <v>1204</v>
      </c>
      <c r="G179" s="20">
        <v>2245</v>
      </c>
      <c r="H179" s="20">
        <v>90719</v>
      </c>
      <c r="I179" s="285"/>
      <c r="J179" s="20"/>
      <c r="K179" s="20">
        <v>90719</v>
      </c>
    </row>
    <row r="180" spans="1:11">
      <c r="A180" s="14" t="s">
        <v>298</v>
      </c>
      <c r="B180" s="20">
        <v>3166</v>
      </c>
      <c r="C180" s="20">
        <v>5460</v>
      </c>
      <c r="D180" s="20">
        <v>1356</v>
      </c>
      <c r="E180" s="20"/>
      <c r="F180" s="20"/>
      <c r="G180" s="20"/>
      <c r="H180" s="20">
        <v>9982</v>
      </c>
      <c r="I180" s="285"/>
      <c r="J180" s="20">
        <v>-9982</v>
      </c>
      <c r="K180" s="20">
        <v>0</v>
      </c>
    </row>
    <row r="181" spans="1:11">
      <c r="A181" s="14"/>
      <c r="B181" s="20"/>
      <c r="C181" s="20"/>
      <c r="D181" s="20"/>
      <c r="E181" s="20"/>
      <c r="F181" s="20"/>
      <c r="G181" s="20"/>
      <c r="H181" s="20"/>
      <c r="I181" s="285"/>
      <c r="J181" s="20"/>
      <c r="K181" s="20">
        <v>0</v>
      </c>
    </row>
    <row r="182" spans="1:11">
      <c r="A182" s="14" t="s">
        <v>299</v>
      </c>
      <c r="B182" s="20">
        <v>70694</v>
      </c>
      <c r="C182" s="20">
        <v>18831</v>
      </c>
      <c r="D182" s="20">
        <v>6330</v>
      </c>
      <c r="E182" s="20">
        <v>1397</v>
      </c>
      <c r="F182" s="20">
        <v>1204</v>
      </c>
      <c r="G182" s="20">
        <v>2245</v>
      </c>
      <c r="H182" s="20">
        <v>100701</v>
      </c>
      <c r="I182" s="285"/>
      <c r="J182" s="20"/>
      <c r="K182" s="20">
        <v>100701</v>
      </c>
    </row>
    <row r="183" spans="1:11">
      <c r="A183" s="18" t="s">
        <v>300</v>
      </c>
      <c r="B183" s="19">
        <v>56493</v>
      </c>
      <c r="C183" s="19">
        <v>9808</v>
      </c>
      <c r="D183" s="19">
        <v>3253</v>
      </c>
      <c r="E183" s="19">
        <v>903</v>
      </c>
      <c r="F183" s="19">
        <v>665</v>
      </c>
      <c r="G183" s="19">
        <v>1834</v>
      </c>
      <c r="H183" s="20">
        <v>72956</v>
      </c>
      <c r="I183" s="285"/>
      <c r="J183" s="20"/>
      <c r="K183" s="19">
        <v>72956</v>
      </c>
    </row>
    <row r="184" spans="1:11">
      <c r="A184" s="15" t="s">
        <v>301</v>
      </c>
      <c r="B184" s="17">
        <v>11035</v>
      </c>
      <c r="C184" s="17">
        <v>3563</v>
      </c>
      <c r="D184" s="17">
        <v>1721</v>
      </c>
      <c r="E184" s="17">
        <v>494</v>
      </c>
      <c r="F184" s="17">
        <v>539</v>
      </c>
      <c r="G184" s="17">
        <v>411</v>
      </c>
      <c r="H184" s="17">
        <v>17763</v>
      </c>
      <c r="I184" s="17"/>
      <c r="J184" s="17"/>
      <c r="K184" s="17">
        <v>17763</v>
      </c>
    </row>
    <row r="186" spans="1:11">
      <c r="A186" s="26" t="s">
        <v>294</v>
      </c>
      <c r="B186" s="16"/>
      <c r="C186" s="16"/>
      <c r="D186" s="16"/>
      <c r="E186" s="16"/>
      <c r="F186" s="16"/>
      <c r="G186" s="16"/>
      <c r="H186" s="16"/>
      <c r="I186" s="16"/>
      <c r="J186" s="16"/>
      <c r="K186" s="16"/>
    </row>
    <row r="187" spans="1:11">
      <c r="A187" s="18" t="s">
        <v>295</v>
      </c>
      <c r="B187" s="19">
        <v>91980</v>
      </c>
      <c r="C187" s="19">
        <v>16070</v>
      </c>
      <c r="D187" s="19">
        <v>6406</v>
      </c>
      <c r="E187" s="19">
        <v>1305</v>
      </c>
      <c r="F187" s="19">
        <v>640</v>
      </c>
      <c r="G187" s="19">
        <v>1993</v>
      </c>
      <c r="H187" s="19">
        <v>118394</v>
      </c>
      <c r="I187" s="285" t="s">
        <v>296</v>
      </c>
      <c r="J187" s="20"/>
      <c r="K187" s="19">
        <v>118394</v>
      </c>
    </row>
    <row r="188" spans="1:11">
      <c r="A188" s="14" t="s">
        <v>297</v>
      </c>
      <c r="B188" s="20">
        <v>91980</v>
      </c>
      <c r="C188" s="20">
        <v>16070</v>
      </c>
      <c r="D188" s="20">
        <v>6406</v>
      </c>
      <c r="E188" s="20">
        <v>1305</v>
      </c>
      <c r="F188" s="20">
        <v>640</v>
      </c>
      <c r="G188" s="20">
        <v>1993</v>
      </c>
      <c r="H188" s="20">
        <v>118394</v>
      </c>
      <c r="I188" s="285"/>
      <c r="J188" s="20"/>
      <c r="K188" s="20">
        <v>118394</v>
      </c>
    </row>
    <row r="189" spans="1:11">
      <c r="A189" s="14" t="s">
        <v>298</v>
      </c>
      <c r="B189" s="20">
        <v>3349</v>
      </c>
      <c r="C189" s="20">
        <v>5160</v>
      </c>
      <c r="D189" s="20">
        <v>1121</v>
      </c>
      <c r="E189" s="20"/>
      <c r="F189" s="20"/>
      <c r="G189" s="20"/>
      <c r="H189" s="20">
        <v>9630</v>
      </c>
      <c r="I189" s="285"/>
      <c r="J189" s="20">
        <v>-9630</v>
      </c>
      <c r="K189" s="20">
        <v>0</v>
      </c>
    </row>
    <row r="190" spans="1:11">
      <c r="A190" s="14"/>
      <c r="B190" s="20"/>
      <c r="C190" s="20"/>
      <c r="D190" s="20"/>
      <c r="E190" s="20"/>
      <c r="F190" s="20"/>
      <c r="G190" s="20"/>
      <c r="H190" s="20"/>
      <c r="I190" s="285"/>
      <c r="J190" s="20"/>
      <c r="K190" s="20">
        <v>0</v>
      </c>
    </row>
    <row r="191" spans="1:11">
      <c r="A191" s="14" t="s">
        <v>299</v>
      </c>
      <c r="B191" s="20">
        <v>95329</v>
      </c>
      <c r="C191" s="20">
        <v>21230</v>
      </c>
      <c r="D191" s="20">
        <v>7527</v>
      </c>
      <c r="E191" s="20">
        <v>1305</v>
      </c>
      <c r="F191" s="20">
        <v>640</v>
      </c>
      <c r="G191" s="20">
        <v>1993</v>
      </c>
      <c r="H191" s="20">
        <v>128024</v>
      </c>
      <c r="I191" s="285"/>
      <c r="J191" s="20"/>
      <c r="K191" s="20">
        <v>128024</v>
      </c>
    </row>
    <row r="192" spans="1:11">
      <c r="A192" s="18" t="s">
        <v>300</v>
      </c>
      <c r="B192" s="19">
        <v>67376</v>
      </c>
      <c r="C192" s="19">
        <v>10978</v>
      </c>
      <c r="D192" s="19">
        <v>4798</v>
      </c>
      <c r="E192" s="19">
        <v>891</v>
      </c>
      <c r="F192" s="19">
        <v>475</v>
      </c>
      <c r="G192" s="19">
        <v>1546</v>
      </c>
      <c r="H192" s="20">
        <v>86064</v>
      </c>
      <c r="I192" s="285"/>
      <c r="J192" s="20"/>
      <c r="K192" s="19">
        <v>86064</v>
      </c>
    </row>
    <row r="193" spans="1:11">
      <c r="A193" s="15" t="s">
        <v>301</v>
      </c>
      <c r="B193" s="17">
        <v>24604</v>
      </c>
      <c r="C193" s="17">
        <v>5092</v>
      </c>
      <c r="D193" s="17">
        <v>1608</v>
      </c>
      <c r="E193" s="17">
        <v>414</v>
      </c>
      <c r="F193" s="17">
        <v>165</v>
      </c>
      <c r="G193" s="17">
        <v>447</v>
      </c>
      <c r="H193" s="17">
        <v>32330</v>
      </c>
      <c r="I193" s="17"/>
      <c r="J193" s="17"/>
      <c r="K193" s="17">
        <v>32330</v>
      </c>
    </row>
    <row r="195" spans="1:11">
      <c r="A195" s="26" t="s">
        <v>302</v>
      </c>
      <c r="B195" s="16"/>
      <c r="C195" s="16"/>
      <c r="D195" s="16"/>
      <c r="E195" s="16"/>
      <c r="F195" s="16"/>
      <c r="G195" s="16"/>
      <c r="H195" s="16"/>
      <c r="I195" s="16"/>
      <c r="J195" s="16"/>
      <c r="K195" s="16"/>
    </row>
    <row r="196" spans="1:11" ht="12.75" customHeight="1">
      <c r="A196" s="18" t="s">
        <v>295</v>
      </c>
      <c r="B196" s="19">
        <v>142026</v>
      </c>
      <c r="C196" s="19">
        <v>20500</v>
      </c>
      <c r="D196" s="19">
        <v>8354</v>
      </c>
      <c r="E196" s="19">
        <v>2278</v>
      </c>
      <c r="F196" s="19">
        <v>4519</v>
      </c>
      <c r="G196" s="19">
        <v>4217</v>
      </c>
      <c r="H196" s="19">
        <v>181894</v>
      </c>
      <c r="I196" s="285" t="s">
        <v>296</v>
      </c>
      <c r="J196" s="20"/>
      <c r="K196" s="19">
        <v>181894</v>
      </c>
    </row>
    <row r="197" spans="1:11">
      <c r="A197" s="14" t="s">
        <v>297</v>
      </c>
      <c r="B197" s="20">
        <v>142026</v>
      </c>
      <c r="C197" s="20">
        <v>20500</v>
      </c>
      <c r="D197" s="20">
        <v>8354</v>
      </c>
      <c r="E197" s="20">
        <v>2278</v>
      </c>
      <c r="F197" s="20">
        <v>4519</v>
      </c>
      <c r="G197" s="20">
        <v>4217</v>
      </c>
      <c r="H197" s="20">
        <v>181894</v>
      </c>
      <c r="I197" s="285"/>
      <c r="J197" s="20"/>
      <c r="K197" s="20">
        <v>181894</v>
      </c>
    </row>
    <row r="198" spans="1:11">
      <c r="A198" s="14" t="s">
        <v>298</v>
      </c>
      <c r="B198" s="20">
        <v>7446</v>
      </c>
      <c r="C198" s="20">
        <v>6956</v>
      </c>
      <c r="D198" s="20">
        <v>1166</v>
      </c>
      <c r="E198" s="20"/>
      <c r="F198" s="20"/>
      <c r="G198" s="20"/>
      <c r="H198" s="20">
        <v>15568</v>
      </c>
      <c r="I198" s="285"/>
      <c r="J198" s="20">
        <v>-15568</v>
      </c>
      <c r="K198" s="20">
        <v>0</v>
      </c>
    </row>
    <row r="199" spans="1:11">
      <c r="A199" s="14"/>
      <c r="B199" s="20"/>
      <c r="C199" s="20"/>
      <c r="D199" s="20"/>
      <c r="E199" s="20"/>
      <c r="F199" s="20"/>
      <c r="G199" s="20"/>
      <c r="H199" s="20"/>
      <c r="I199" s="285"/>
      <c r="J199" s="20"/>
      <c r="K199" s="20">
        <v>0</v>
      </c>
    </row>
    <row r="200" spans="1:11">
      <c r="A200" s="14" t="s">
        <v>299</v>
      </c>
      <c r="B200" s="20">
        <v>149472</v>
      </c>
      <c r="C200" s="20">
        <v>27456</v>
      </c>
      <c r="D200" s="20">
        <v>9520</v>
      </c>
      <c r="E200" s="20">
        <v>2278</v>
      </c>
      <c r="F200" s="20">
        <v>4519</v>
      </c>
      <c r="G200" s="20">
        <v>4217</v>
      </c>
      <c r="H200" s="20">
        <v>197462</v>
      </c>
      <c r="I200" s="285"/>
      <c r="J200" s="20"/>
      <c r="K200" s="20">
        <v>197462</v>
      </c>
    </row>
    <row r="201" spans="1:11">
      <c r="A201" s="18" t="s">
        <v>300</v>
      </c>
      <c r="B201" s="19">
        <v>101435</v>
      </c>
      <c r="C201" s="19">
        <v>12891</v>
      </c>
      <c r="D201" s="19">
        <v>5520</v>
      </c>
      <c r="E201" s="19">
        <v>1581</v>
      </c>
      <c r="F201" s="19">
        <v>2727</v>
      </c>
      <c r="G201" s="19">
        <v>2802</v>
      </c>
      <c r="H201" s="20">
        <v>126956</v>
      </c>
      <c r="I201" s="285"/>
      <c r="J201" s="20"/>
      <c r="K201" s="19">
        <v>126956</v>
      </c>
    </row>
    <row r="202" spans="1:11">
      <c r="A202" s="15" t="s">
        <v>301</v>
      </c>
      <c r="B202" s="17">
        <v>40591</v>
      </c>
      <c r="C202" s="17">
        <v>7609</v>
      </c>
      <c r="D202" s="17">
        <v>2834</v>
      </c>
      <c r="E202" s="17">
        <v>697</v>
      </c>
      <c r="F202" s="17">
        <v>1792</v>
      </c>
      <c r="G202" s="17">
        <v>1415</v>
      </c>
      <c r="H202" s="17">
        <v>54938</v>
      </c>
      <c r="I202" s="17"/>
      <c r="J202" s="17"/>
      <c r="K202" s="17">
        <v>54938</v>
      </c>
    </row>
    <row r="204" spans="1:11">
      <c r="A204" s="26" t="s">
        <v>303</v>
      </c>
      <c r="B204" s="35"/>
      <c r="C204" s="35"/>
      <c r="D204" s="35"/>
      <c r="E204" s="35"/>
      <c r="F204" s="35"/>
      <c r="G204" s="35"/>
      <c r="H204" s="35"/>
      <c r="I204" s="35"/>
      <c r="J204" s="35"/>
      <c r="K204" s="35"/>
    </row>
    <row r="205" spans="1:11" ht="12.75" customHeight="1">
      <c r="A205" s="18" t="s">
        <v>295</v>
      </c>
      <c r="B205" s="36">
        <v>141636</v>
      </c>
      <c r="C205" s="36">
        <v>25116</v>
      </c>
      <c r="D205" s="36">
        <v>8076</v>
      </c>
      <c r="E205" s="36">
        <v>3909</v>
      </c>
      <c r="F205" s="36">
        <v>1281</v>
      </c>
      <c r="G205" s="36">
        <v>3992</v>
      </c>
      <c r="H205" s="36">
        <v>184010</v>
      </c>
      <c r="I205" s="290" t="s">
        <v>296</v>
      </c>
      <c r="J205" s="36"/>
      <c r="K205" s="36">
        <v>484298</v>
      </c>
    </row>
    <row r="206" spans="1:11">
      <c r="A206" s="14" t="s">
        <v>297</v>
      </c>
      <c r="B206" s="37">
        <v>141636</v>
      </c>
      <c r="C206" s="37">
        <v>25116</v>
      </c>
      <c r="D206" s="37">
        <v>8076</v>
      </c>
      <c r="E206" s="37">
        <v>3909</v>
      </c>
      <c r="F206" s="37">
        <v>1281</v>
      </c>
      <c r="G206" s="37">
        <v>3992</v>
      </c>
      <c r="H206" s="37">
        <v>184010</v>
      </c>
      <c r="I206" s="290"/>
      <c r="J206" s="37"/>
      <c r="K206" s="37">
        <v>484298</v>
      </c>
    </row>
    <row r="207" spans="1:11">
      <c r="A207" s="14" t="s">
        <v>298</v>
      </c>
      <c r="B207" s="37">
        <v>9785</v>
      </c>
      <c r="C207" s="37">
        <v>8866</v>
      </c>
      <c r="D207" s="37">
        <v>1383</v>
      </c>
      <c r="E207" s="37"/>
      <c r="F207" s="37"/>
      <c r="G207" s="37"/>
      <c r="H207" s="37">
        <v>20034</v>
      </c>
      <c r="I207" s="290"/>
      <c r="J207" s="39">
        <v>-20034</v>
      </c>
      <c r="K207" s="37">
        <v>0</v>
      </c>
    </row>
    <row r="208" spans="1:11">
      <c r="A208" s="14"/>
      <c r="B208" s="37"/>
      <c r="C208" s="37"/>
      <c r="D208" s="37"/>
      <c r="E208" s="37"/>
      <c r="F208" s="37"/>
      <c r="G208" s="37"/>
      <c r="H208" s="37"/>
      <c r="I208" s="290"/>
      <c r="J208" s="37"/>
      <c r="K208" s="37">
        <v>0</v>
      </c>
    </row>
    <row r="209" spans="1:13">
      <c r="A209" s="14" t="s">
        <v>299</v>
      </c>
      <c r="B209" s="37">
        <v>151421</v>
      </c>
      <c r="C209" s="37">
        <v>33982</v>
      </c>
      <c r="D209" s="37">
        <v>9459</v>
      </c>
      <c r="E209" s="37">
        <v>3909</v>
      </c>
      <c r="F209" s="37">
        <v>1281</v>
      </c>
      <c r="G209" s="37">
        <v>3992</v>
      </c>
      <c r="H209" s="37">
        <v>204044</v>
      </c>
      <c r="I209" s="290"/>
      <c r="J209" s="37"/>
      <c r="K209" s="37">
        <v>529530</v>
      </c>
    </row>
    <row r="210" spans="1:13">
      <c r="A210" s="18" t="s">
        <v>300</v>
      </c>
      <c r="B210" s="36">
        <v>102991</v>
      </c>
      <c r="C210" s="36">
        <v>16027</v>
      </c>
      <c r="D210" s="36">
        <v>5460</v>
      </c>
      <c r="E210" s="36">
        <v>2696</v>
      </c>
      <c r="F210" s="36">
        <v>837</v>
      </c>
      <c r="G210" s="36">
        <v>2603</v>
      </c>
      <c r="H210" s="36">
        <v>130614</v>
      </c>
      <c r="I210" s="290"/>
      <c r="J210" s="36"/>
      <c r="K210" s="36">
        <v>343634</v>
      </c>
    </row>
    <row r="211" spans="1:13">
      <c r="A211" s="15" t="s">
        <v>301</v>
      </c>
      <c r="B211" s="22">
        <v>38645</v>
      </c>
      <c r="C211" s="22">
        <v>9089</v>
      </c>
      <c r="D211" s="22">
        <v>2616</v>
      </c>
      <c r="E211" s="22">
        <v>1213</v>
      </c>
      <c r="F211" s="22">
        <v>444</v>
      </c>
      <c r="G211" s="22">
        <v>1389</v>
      </c>
      <c r="H211" s="22">
        <v>53396</v>
      </c>
      <c r="I211" s="22"/>
      <c r="J211" s="22"/>
      <c r="K211" s="22">
        <v>140664</v>
      </c>
      <c r="M211" s="2"/>
    </row>
    <row r="212" spans="1:13">
      <c r="A212" s="16"/>
      <c r="B212" s="35"/>
      <c r="C212" s="35"/>
      <c r="D212" s="35"/>
      <c r="E212" s="35"/>
      <c r="F212" s="35"/>
      <c r="G212" s="35"/>
      <c r="H212" s="35"/>
      <c r="I212" s="35"/>
      <c r="J212" s="35"/>
      <c r="K212" s="35"/>
      <c r="M212" s="2"/>
    </row>
    <row r="213" spans="1:13">
      <c r="A213" s="26" t="s">
        <v>304</v>
      </c>
      <c r="B213" s="35"/>
      <c r="C213" s="35"/>
      <c r="D213" s="35"/>
      <c r="E213" s="35"/>
      <c r="F213" s="35"/>
      <c r="G213" s="35"/>
      <c r="H213" s="35"/>
      <c r="I213" s="35"/>
      <c r="J213" s="35"/>
      <c r="K213" s="35"/>
      <c r="M213" s="2"/>
    </row>
    <row r="214" spans="1:13" ht="12" customHeight="1">
      <c r="A214" s="18" t="s">
        <v>295</v>
      </c>
      <c r="B214" s="19">
        <v>80155</v>
      </c>
      <c r="C214" s="19">
        <v>11767</v>
      </c>
      <c r="D214" s="19">
        <v>5538</v>
      </c>
      <c r="E214" s="19">
        <v>1492</v>
      </c>
      <c r="F214" s="19">
        <v>1383</v>
      </c>
      <c r="G214" s="19">
        <v>2144</v>
      </c>
      <c r="H214" s="19">
        <v>102479</v>
      </c>
      <c r="I214" s="286" t="s">
        <v>296</v>
      </c>
      <c r="J214" s="41"/>
      <c r="K214" s="19">
        <v>102479</v>
      </c>
      <c r="M214" s="2"/>
    </row>
    <row r="215" spans="1:13">
      <c r="A215" s="14" t="s">
        <v>297</v>
      </c>
      <c r="B215" s="41">
        <v>80155</v>
      </c>
      <c r="C215" s="41">
        <v>11767</v>
      </c>
      <c r="D215" s="41">
        <v>5538</v>
      </c>
      <c r="E215" s="41">
        <v>1492</v>
      </c>
      <c r="F215" s="41">
        <v>1383</v>
      </c>
      <c r="G215" s="41">
        <v>2144</v>
      </c>
      <c r="H215" s="41">
        <v>102479</v>
      </c>
      <c r="I215" s="286"/>
      <c r="J215" s="41"/>
      <c r="K215" s="41">
        <v>102479</v>
      </c>
      <c r="M215" s="2"/>
    </row>
    <row r="216" spans="1:13">
      <c r="A216" s="14" t="s">
        <v>298</v>
      </c>
      <c r="B216" s="41">
        <v>3690</v>
      </c>
      <c r="C216" s="41">
        <v>4434</v>
      </c>
      <c r="D216" s="41">
        <v>258</v>
      </c>
      <c r="E216" s="41">
        <v>0</v>
      </c>
      <c r="F216" s="41">
        <v>0</v>
      </c>
      <c r="G216" s="41">
        <v>0</v>
      </c>
      <c r="H216" s="41">
        <v>8382</v>
      </c>
      <c r="I216" s="286"/>
      <c r="J216" s="41">
        <v>-8382</v>
      </c>
      <c r="K216" s="41">
        <v>0</v>
      </c>
      <c r="M216" s="2"/>
    </row>
    <row r="217" spans="1:13">
      <c r="A217" s="14"/>
      <c r="B217" s="41"/>
      <c r="C217" s="41"/>
      <c r="D217" s="41"/>
      <c r="E217" s="41"/>
      <c r="F217" s="41"/>
      <c r="G217" s="41"/>
      <c r="H217" s="41"/>
      <c r="I217" s="286"/>
      <c r="J217" s="41"/>
      <c r="K217" s="41">
        <v>0</v>
      </c>
      <c r="M217" s="2"/>
    </row>
    <row r="218" spans="1:13">
      <c r="A218" s="14" t="s">
        <v>299</v>
      </c>
      <c r="B218" s="41">
        <v>83845</v>
      </c>
      <c r="C218" s="41">
        <v>16201</v>
      </c>
      <c r="D218" s="41">
        <v>5796</v>
      </c>
      <c r="E218" s="41">
        <v>1492</v>
      </c>
      <c r="F218" s="41">
        <v>1383</v>
      </c>
      <c r="G218" s="41">
        <v>2144</v>
      </c>
      <c r="H218" s="41">
        <v>110861</v>
      </c>
      <c r="I218" s="286"/>
      <c r="J218" s="41"/>
      <c r="K218" s="41">
        <v>110861</v>
      </c>
      <c r="M218" s="2"/>
    </row>
    <row r="219" spans="1:13">
      <c r="A219" s="18" t="s">
        <v>300</v>
      </c>
      <c r="B219" s="19">
        <v>63593</v>
      </c>
      <c r="C219" s="19">
        <v>8712</v>
      </c>
      <c r="D219" s="19">
        <v>3570</v>
      </c>
      <c r="E219" s="19">
        <v>959</v>
      </c>
      <c r="F219" s="19">
        <v>870</v>
      </c>
      <c r="G219" s="19">
        <v>2039</v>
      </c>
      <c r="H219" s="19">
        <v>79743</v>
      </c>
      <c r="I219" s="286"/>
      <c r="J219" s="41"/>
      <c r="K219" s="19">
        <v>79743</v>
      </c>
      <c r="M219" s="2"/>
    </row>
    <row r="220" spans="1:13">
      <c r="A220" s="15" t="s">
        <v>301</v>
      </c>
      <c r="B220" s="17">
        <v>16562</v>
      </c>
      <c r="C220" s="17">
        <v>3055</v>
      </c>
      <c r="D220" s="17">
        <v>1968</v>
      </c>
      <c r="E220" s="17">
        <v>533</v>
      </c>
      <c r="F220" s="17">
        <v>513</v>
      </c>
      <c r="G220" s="17">
        <v>105</v>
      </c>
      <c r="H220" s="17">
        <v>22736</v>
      </c>
      <c r="I220" s="17"/>
      <c r="J220" s="17"/>
      <c r="K220" s="17">
        <v>22736</v>
      </c>
      <c r="M220" s="2"/>
    </row>
    <row r="221" spans="1:13">
      <c r="A221" s="16"/>
      <c r="B221" s="35"/>
      <c r="C221" s="35"/>
      <c r="D221" s="35"/>
      <c r="E221" s="35"/>
      <c r="F221" s="35"/>
      <c r="G221" s="35"/>
      <c r="H221" s="35"/>
      <c r="I221" s="35"/>
      <c r="J221" s="35"/>
      <c r="K221" s="35"/>
      <c r="M221" s="2"/>
    </row>
    <row r="222" spans="1:13">
      <c r="A222" s="26" t="s">
        <v>305</v>
      </c>
      <c r="B222" s="16"/>
      <c r="C222" s="16"/>
      <c r="D222" s="16"/>
      <c r="E222" s="16"/>
      <c r="F222" s="16"/>
      <c r="G222" s="16"/>
      <c r="H222" s="16"/>
      <c r="I222" s="16"/>
      <c r="J222" s="16"/>
      <c r="K222" s="16"/>
      <c r="M222" s="2"/>
    </row>
    <row r="223" spans="1:13">
      <c r="A223" s="18" t="s">
        <v>295</v>
      </c>
      <c r="B223" s="19">
        <v>104314</v>
      </c>
      <c r="C223" s="19">
        <v>13659</v>
      </c>
      <c r="D223" s="19">
        <v>5870</v>
      </c>
      <c r="E223" s="19">
        <v>1585</v>
      </c>
      <c r="F223" s="19">
        <v>541</v>
      </c>
      <c r="G223" s="19">
        <v>2538</v>
      </c>
      <c r="H223" s="19">
        <v>128507</v>
      </c>
      <c r="I223" s="285" t="s">
        <v>296</v>
      </c>
      <c r="J223" s="20"/>
      <c r="K223" s="19">
        <v>128507</v>
      </c>
      <c r="M223" s="2"/>
    </row>
    <row r="224" spans="1:13">
      <c r="A224" s="14" t="s">
        <v>297</v>
      </c>
      <c r="B224" s="20">
        <v>104314</v>
      </c>
      <c r="C224" s="20">
        <v>13659</v>
      </c>
      <c r="D224" s="20">
        <v>5870</v>
      </c>
      <c r="E224" s="20">
        <v>1585</v>
      </c>
      <c r="F224" s="20">
        <v>541</v>
      </c>
      <c r="G224" s="20">
        <v>2538</v>
      </c>
      <c r="H224" s="20">
        <v>128507</v>
      </c>
      <c r="I224" s="285"/>
      <c r="J224" s="20"/>
      <c r="K224" s="20">
        <v>128507</v>
      </c>
      <c r="M224" s="2"/>
    </row>
    <row r="225" spans="1:13">
      <c r="A225" s="14" t="s">
        <v>298</v>
      </c>
      <c r="B225" s="20">
        <v>5341</v>
      </c>
      <c r="C225" s="20">
        <v>3255</v>
      </c>
      <c r="D225" s="20">
        <v>488</v>
      </c>
      <c r="E225" s="20">
        <v>0</v>
      </c>
      <c r="F225" s="20">
        <v>0</v>
      </c>
      <c r="G225" s="20">
        <v>0</v>
      </c>
      <c r="H225" s="20">
        <v>9084</v>
      </c>
      <c r="I225" s="285"/>
      <c r="J225" s="20">
        <v>-9084</v>
      </c>
      <c r="K225" s="20">
        <v>0</v>
      </c>
      <c r="M225" s="2"/>
    </row>
    <row r="226" spans="1:13">
      <c r="A226" s="14"/>
      <c r="B226" s="20"/>
      <c r="C226" s="20"/>
      <c r="D226" s="20"/>
      <c r="E226" s="20"/>
      <c r="F226" s="20"/>
      <c r="G226" s="20"/>
      <c r="H226" s="20"/>
      <c r="I226" s="285"/>
      <c r="J226" s="20"/>
      <c r="K226" s="20">
        <v>0</v>
      </c>
      <c r="M226" s="2"/>
    </row>
    <row r="227" spans="1:13">
      <c r="A227" s="14" t="s">
        <v>299</v>
      </c>
      <c r="B227" s="20">
        <v>109655</v>
      </c>
      <c r="C227" s="20">
        <v>16914</v>
      </c>
      <c r="D227" s="20">
        <v>6358</v>
      </c>
      <c r="E227" s="20">
        <v>1585</v>
      </c>
      <c r="F227" s="20">
        <v>541</v>
      </c>
      <c r="G227" s="20">
        <v>2538</v>
      </c>
      <c r="H227" s="20">
        <v>137591</v>
      </c>
      <c r="I227" s="285"/>
      <c r="J227" s="20"/>
      <c r="K227" s="20">
        <v>137591</v>
      </c>
      <c r="M227" s="2"/>
    </row>
    <row r="228" spans="1:13">
      <c r="A228" s="18" t="s">
        <v>300</v>
      </c>
      <c r="B228" s="19">
        <v>73612</v>
      </c>
      <c r="C228" s="19">
        <v>9164</v>
      </c>
      <c r="D228" s="19">
        <v>3808</v>
      </c>
      <c r="E228" s="19">
        <v>1000</v>
      </c>
      <c r="F228" s="19">
        <v>341</v>
      </c>
      <c r="G228" s="19">
        <v>1916</v>
      </c>
      <c r="H228" s="20">
        <v>89841</v>
      </c>
      <c r="I228" s="285"/>
      <c r="J228" s="20"/>
      <c r="K228" s="19">
        <v>89841</v>
      </c>
      <c r="M228" s="2"/>
    </row>
    <row r="229" spans="1:13">
      <c r="A229" s="15" t="s">
        <v>301</v>
      </c>
      <c r="B229" s="17">
        <v>30702</v>
      </c>
      <c r="C229" s="17">
        <v>4495</v>
      </c>
      <c r="D229" s="17">
        <v>2062</v>
      </c>
      <c r="E229" s="17">
        <v>585</v>
      </c>
      <c r="F229" s="17">
        <v>200</v>
      </c>
      <c r="G229" s="17">
        <v>622</v>
      </c>
      <c r="H229" s="17">
        <v>38666</v>
      </c>
      <c r="I229" s="17"/>
      <c r="J229" s="17"/>
      <c r="K229" s="17">
        <v>38666</v>
      </c>
    </row>
    <row r="230" spans="1:13" ht="57.75" customHeight="1">
      <c r="A230" s="280" t="s">
        <v>52</v>
      </c>
    </row>
    <row r="235" spans="1:13">
      <c r="A235" s="38"/>
      <c r="B235" s="16"/>
      <c r="C235" s="16"/>
      <c r="D235" s="16"/>
      <c r="E235" s="16"/>
      <c r="F235" s="16"/>
      <c r="G235" s="16"/>
      <c r="H235" s="16"/>
      <c r="I235" s="16"/>
      <c r="J235" s="16"/>
      <c r="K235" s="16"/>
    </row>
    <row r="248" ht="12" customHeight="1"/>
  </sheetData>
  <mergeCells count="29">
    <mergeCell ref="I223:I228"/>
    <mergeCell ref="I214:I219"/>
    <mergeCell ref="B1:H1"/>
    <mergeCell ref="I187:I192"/>
    <mergeCell ref="I1:I2"/>
    <mergeCell ref="I205:I210"/>
    <mergeCell ref="I124:I129"/>
    <mergeCell ref="I133:I138"/>
    <mergeCell ref="I142:I147"/>
    <mergeCell ref="I97:I102"/>
    <mergeCell ref="I7:I12"/>
    <mergeCell ref="I16:I21"/>
    <mergeCell ref="I25:I30"/>
    <mergeCell ref="K1:K2"/>
    <mergeCell ref="I160:I165"/>
    <mergeCell ref="I169:I174"/>
    <mergeCell ref="I178:I183"/>
    <mergeCell ref="I196:I201"/>
    <mergeCell ref="I88:I93"/>
    <mergeCell ref="I34:I39"/>
    <mergeCell ref="I52:I57"/>
    <mergeCell ref="I61:I66"/>
    <mergeCell ref="I70:I75"/>
    <mergeCell ref="I79:I84"/>
    <mergeCell ref="J1:J2"/>
    <mergeCell ref="I151:I156"/>
    <mergeCell ref="I43:I48"/>
    <mergeCell ref="I106:I111"/>
    <mergeCell ref="I115:I120"/>
  </mergeCells>
  <hyperlinks>
    <hyperlink ref="A230" location="'Spis treści'!A1" display="← Powrót do Spisu treści" xr:uid="{00000000-0004-0000-0A00-000000000000}"/>
    <hyperlink ref="A4" location="'Spis treści'!A1" display="← Powrót do Spisu treści" xr:uid="{00000000-0004-0000-0A00-000001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68692"/>
  </sheetPr>
  <dimension ref="A1:P524"/>
  <sheetViews>
    <sheetView topLeftCell="A495" zoomScale="85" zoomScaleNormal="85" workbookViewId="0">
      <selection activeCell="M534" sqref="M534"/>
    </sheetView>
  </sheetViews>
  <sheetFormatPr defaultColWidth="10.85546875" defaultRowHeight="12"/>
  <cols>
    <col min="1" max="1" width="52.85546875" style="1" customWidth="1"/>
    <col min="2" max="2" width="10.7109375" style="1" customWidth="1"/>
    <col min="3" max="3" width="11.28515625" style="1" customWidth="1"/>
    <col min="4" max="4" width="11.42578125" style="1" customWidth="1"/>
    <col min="5" max="5" width="9.7109375" style="1" customWidth="1"/>
    <col min="6" max="6" width="14" style="1" customWidth="1"/>
    <col min="7" max="7" width="12.7109375" style="1" bestFit="1" customWidth="1"/>
    <col min="8" max="8" width="8.28515625" style="1" customWidth="1"/>
    <col min="9" max="9" width="10" style="1" bestFit="1" customWidth="1"/>
    <col min="10" max="11" width="11" style="1" bestFit="1" customWidth="1"/>
    <col min="12" max="12" width="8.7109375" style="1" bestFit="1" customWidth="1"/>
    <col min="13" max="13" width="14.140625" style="1" customWidth="1"/>
    <col min="14" max="14" width="10.28515625" style="1" customWidth="1"/>
    <col min="15" max="15" width="10.85546875" style="1"/>
    <col min="16" max="16" width="20.7109375" style="1" customWidth="1"/>
    <col min="17" max="16384" width="10.85546875" style="1"/>
  </cols>
  <sheetData>
    <row r="1" spans="1:16" ht="60">
      <c r="A1" s="200" t="s">
        <v>352</v>
      </c>
      <c r="B1" s="291"/>
      <c r="C1" s="291"/>
      <c r="D1" s="291"/>
      <c r="E1" s="291"/>
      <c r="F1" s="291"/>
      <c r="G1" s="291"/>
      <c r="H1" s="291"/>
      <c r="I1" s="291"/>
      <c r="J1" s="291"/>
      <c r="K1" s="291"/>
      <c r="L1" s="29"/>
      <c r="M1" s="30" t="s">
        <v>353</v>
      </c>
      <c r="N1" s="31" t="s">
        <v>354</v>
      </c>
    </row>
    <row r="2" spans="1:16" ht="3.95" customHeight="1">
      <c r="A2" s="32"/>
      <c r="B2" s="292"/>
      <c r="C2" s="292"/>
      <c r="D2" s="292"/>
      <c r="E2" s="292"/>
      <c r="F2" s="292"/>
      <c r="G2" s="292"/>
      <c r="H2" s="292"/>
      <c r="I2" s="292"/>
      <c r="J2" s="292"/>
      <c r="K2" s="292"/>
      <c r="L2" s="293"/>
      <c r="M2" s="33"/>
      <c r="N2" s="33"/>
    </row>
    <row r="3" spans="1:16" ht="84">
      <c r="A3" s="13"/>
      <c r="B3" s="28" t="s">
        <v>355</v>
      </c>
      <c r="C3" s="28" t="s">
        <v>356</v>
      </c>
      <c r="D3" s="28" t="s">
        <v>357</v>
      </c>
      <c r="E3" s="28" t="s">
        <v>358</v>
      </c>
      <c r="F3" s="28" t="s">
        <v>359</v>
      </c>
      <c r="G3" s="28" t="s">
        <v>360</v>
      </c>
      <c r="H3" s="28" t="s">
        <v>291</v>
      </c>
      <c r="I3" s="28" t="s">
        <v>361</v>
      </c>
      <c r="J3" s="28" t="s">
        <v>362</v>
      </c>
      <c r="K3" s="28" t="s">
        <v>363</v>
      </c>
      <c r="L3" s="28" t="s">
        <v>364</v>
      </c>
      <c r="M3" s="27"/>
      <c r="N3" s="27"/>
      <c r="P3" s="2"/>
    </row>
    <row r="4" spans="1:16" ht="15.95" customHeight="1">
      <c r="A4" s="3" t="s">
        <v>293</v>
      </c>
    </row>
    <row r="5" spans="1:16" ht="30">
      <c r="A5" s="223" t="s">
        <v>52</v>
      </c>
      <c r="B5" s="12"/>
      <c r="C5" s="12"/>
      <c r="D5" s="12"/>
      <c r="E5" s="12"/>
      <c r="F5" s="12"/>
      <c r="G5" s="12"/>
      <c r="H5" s="12"/>
      <c r="I5" s="12"/>
      <c r="J5" s="12"/>
      <c r="K5" s="12"/>
      <c r="L5" s="12"/>
      <c r="M5" s="12"/>
      <c r="N5" s="12"/>
    </row>
    <row r="6" spans="1:16" ht="12.95" customHeight="1">
      <c r="A6" s="196"/>
      <c r="B6" s="12"/>
      <c r="C6" s="12"/>
      <c r="D6" s="12"/>
      <c r="E6" s="12"/>
      <c r="F6" s="12"/>
      <c r="G6" s="12"/>
      <c r="H6" s="12"/>
      <c r="I6" s="12"/>
      <c r="J6" s="12"/>
      <c r="K6" s="12"/>
      <c r="L6" s="12"/>
      <c r="M6" s="12"/>
      <c r="N6" s="12"/>
    </row>
    <row r="7" spans="1:16">
      <c r="A7" s="26" t="s">
        <v>365</v>
      </c>
      <c r="B7" s="12">
        <v>13551</v>
      </c>
      <c r="C7" s="12"/>
      <c r="D7" s="12"/>
      <c r="E7" s="12">
        <v>-28920</v>
      </c>
      <c r="F7" s="12">
        <v>-11022</v>
      </c>
      <c r="G7" s="12"/>
      <c r="H7" s="12">
        <v>36</v>
      </c>
      <c r="I7" s="12">
        <v>157689</v>
      </c>
      <c r="J7" s="12"/>
      <c r="K7" s="12">
        <v>65624</v>
      </c>
      <c r="L7" s="12">
        <v>196958</v>
      </c>
      <c r="M7" s="12">
        <v>8373</v>
      </c>
      <c r="N7" s="12">
        <v>205331</v>
      </c>
    </row>
    <row r="8" spans="1:16">
      <c r="A8" s="5" t="s">
        <v>366</v>
      </c>
      <c r="B8" s="10"/>
      <c r="C8" s="10"/>
      <c r="D8" s="10"/>
      <c r="E8" s="10"/>
      <c r="F8" s="10"/>
      <c r="G8" s="10"/>
      <c r="H8" s="10"/>
      <c r="I8" s="10"/>
      <c r="J8" s="10"/>
      <c r="K8" s="10">
        <v>6301</v>
      </c>
      <c r="L8" s="10">
        <v>6301</v>
      </c>
      <c r="M8" s="10">
        <v>207</v>
      </c>
      <c r="N8" s="10">
        <v>6508</v>
      </c>
    </row>
    <row r="9" spans="1:16">
      <c r="A9" s="5" t="s">
        <v>367</v>
      </c>
      <c r="B9" s="10"/>
      <c r="C9" s="10"/>
      <c r="D9" s="10"/>
      <c r="E9" s="10"/>
      <c r="F9" s="10">
        <v>1691</v>
      </c>
      <c r="G9" s="10"/>
      <c r="H9" s="10"/>
      <c r="I9" s="10"/>
      <c r="J9" s="10"/>
      <c r="K9" s="10"/>
      <c r="L9" s="10">
        <v>1691</v>
      </c>
      <c r="M9" s="10">
        <v>365</v>
      </c>
      <c r="N9" s="10">
        <v>2056</v>
      </c>
    </row>
    <row r="10" spans="1:16">
      <c r="A10" s="5" t="s">
        <v>368</v>
      </c>
      <c r="B10" s="10"/>
      <c r="C10" s="10"/>
      <c r="D10" s="10"/>
      <c r="E10" s="10"/>
      <c r="F10" s="10"/>
      <c r="G10" s="10"/>
      <c r="H10" s="10"/>
      <c r="I10" s="10"/>
      <c r="J10" s="10"/>
      <c r="K10" s="10"/>
      <c r="L10" s="10">
        <v>0</v>
      </c>
      <c r="M10" s="10"/>
      <c r="N10" s="10">
        <v>0</v>
      </c>
    </row>
    <row r="11" spans="1:16">
      <c r="A11" s="5" t="s">
        <v>369</v>
      </c>
      <c r="B11" s="10"/>
      <c r="C11" s="10"/>
      <c r="D11" s="10"/>
      <c r="E11" s="10"/>
      <c r="F11" s="10"/>
      <c r="G11" s="10"/>
      <c r="H11" s="10"/>
      <c r="I11" s="10"/>
      <c r="J11" s="10"/>
      <c r="K11" s="10"/>
      <c r="L11" s="10">
        <v>0</v>
      </c>
      <c r="M11" s="10"/>
      <c r="N11" s="10">
        <v>0</v>
      </c>
    </row>
    <row r="12" spans="1:16">
      <c r="A12" s="5" t="s">
        <v>370</v>
      </c>
      <c r="B12" s="10"/>
      <c r="C12" s="10"/>
      <c r="D12" s="10"/>
      <c r="E12" s="10"/>
      <c r="F12" s="10"/>
      <c r="G12" s="10"/>
      <c r="H12" s="10"/>
      <c r="I12" s="10"/>
      <c r="J12" s="10"/>
      <c r="K12" s="10">
        <v>3</v>
      </c>
      <c r="L12" s="10">
        <v>3</v>
      </c>
      <c r="M12" s="10"/>
      <c r="N12" s="10">
        <v>3</v>
      </c>
    </row>
    <row r="13" spans="1:16">
      <c r="A13" s="5" t="s">
        <v>371</v>
      </c>
      <c r="B13" s="10"/>
      <c r="C13" s="10"/>
      <c r="D13" s="10"/>
      <c r="E13" s="10"/>
      <c r="F13" s="10"/>
      <c r="G13" s="10"/>
      <c r="H13" s="10"/>
      <c r="I13" s="10"/>
      <c r="J13" s="10"/>
      <c r="K13" s="10"/>
      <c r="L13" s="10">
        <v>0</v>
      </c>
      <c r="M13" s="10"/>
      <c r="N13" s="10">
        <v>0</v>
      </c>
    </row>
    <row r="14" spans="1:16">
      <c r="A14" s="5" t="s">
        <v>372</v>
      </c>
      <c r="B14" s="10"/>
      <c r="C14" s="10"/>
      <c r="D14" s="10"/>
      <c r="E14" s="10"/>
      <c r="F14" s="10"/>
      <c r="G14" s="10"/>
      <c r="H14" s="10"/>
      <c r="I14" s="10"/>
      <c r="J14" s="10"/>
      <c r="K14" s="10"/>
      <c r="L14" s="10">
        <v>0</v>
      </c>
      <c r="M14" s="10"/>
      <c r="N14" s="10">
        <v>0</v>
      </c>
    </row>
    <row r="15" spans="1:16">
      <c r="A15" s="4" t="s">
        <v>373</v>
      </c>
      <c r="B15" s="9">
        <v>13551</v>
      </c>
      <c r="C15" s="9">
        <v>0</v>
      </c>
      <c r="D15" s="9"/>
      <c r="E15" s="9">
        <v>-28920</v>
      </c>
      <c r="F15" s="9">
        <v>-9331</v>
      </c>
      <c r="G15" s="9">
        <v>0</v>
      </c>
      <c r="H15" s="9">
        <v>36</v>
      </c>
      <c r="I15" s="9">
        <v>157689</v>
      </c>
      <c r="J15" s="9">
        <v>0</v>
      </c>
      <c r="K15" s="9">
        <v>71928</v>
      </c>
      <c r="L15" s="9">
        <v>204953</v>
      </c>
      <c r="M15" s="9">
        <v>8945</v>
      </c>
      <c r="N15" s="9">
        <v>213898</v>
      </c>
    </row>
    <row r="16" spans="1:16">
      <c r="A16" s="11"/>
      <c r="B16" s="12"/>
      <c r="C16" s="12"/>
      <c r="D16" s="12"/>
      <c r="E16" s="12"/>
      <c r="F16" s="12"/>
      <c r="G16" s="12"/>
      <c r="H16" s="12"/>
      <c r="I16" s="12"/>
      <c r="J16" s="12"/>
      <c r="K16" s="12"/>
      <c r="L16" s="12"/>
      <c r="M16" s="12"/>
      <c r="N16" s="12"/>
    </row>
    <row r="17" spans="1:14">
      <c r="A17" s="26" t="s">
        <v>374</v>
      </c>
      <c r="B17" s="12">
        <v>13551</v>
      </c>
      <c r="C17" s="12">
        <v>0</v>
      </c>
      <c r="D17" s="12"/>
      <c r="E17" s="12">
        <v>-28920</v>
      </c>
      <c r="F17" s="12">
        <v>-9331</v>
      </c>
      <c r="G17" s="12">
        <v>0</v>
      </c>
      <c r="H17" s="12">
        <v>36</v>
      </c>
      <c r="I17" s="12">
        <v>157689</v>
      </c>
      <c r="J17" s="12">
        <v>0</v>
      </c>
      <c r="K17" s="12">
        <v>71928</v>
      </c>
      <c r="L17" s="12">
        <v>204953</v>
      </c>
      <c r="M17" s="12">
        <v>8945</v>
      </c>
      <c r="N17" s="12">
        <v>213898</v>
      </c>
    </row>
    <row r="18" spans="1:14">
      <c r="A18" s="5" t="s">
        <v>366</v>
      </c>
      <c r="B18" s="10"/>
      <c r="C18" s="10"/>
      <c r="D18" s="10"/>
      <c r="E18" s="10"/>
      <c r="F18" s="10"/>
      <c r="G18" s="10"/>
      <c r="H18" s="10"/>
      <c r="I18" s="10"/>
      <c r="J18" s="10"/>
      <c r="K18" s="10">
        <v>14377</v>
      </c>
      <c r="L18" s="10">
        <v>14377</v>
      </c>
      <c r="M18" s="10">
        <v>681</v>
      </c>
      <c r="N18" s="10">
        <v>15058</v>
      </c>
    </row>
    <row r="19" spans="1:14">
      <c r="A19" s="5" t="s">
        <v>367</v>
      </c>
      <c r="B19" s="10"/>
      <c r="C19" s="10"/>
      <c r="D19" s="10"/>
      <c r="E19" s="10"/>
      <c r="F19" s="10">
        <v>98</v>
      </c>
      <c r="G19" s="10"/>
      <c r="H19" s="10"/>
      <c r="I19" s="10"/>
      <c r="J19" s="10"/>
      <c r="K19" s="10">
        <v>14</v>
      </c>
      <c r="L19" s="10">
        <v>112</v>
      </c>
      <c r="M19" s="10">
        <v>72</v>
      </c>
      <c r="N19" s="10">
        <v>184</v>
      </c>
    </row>
    <row r="20" spans="1:14">
      <c r="A20" s="5" t="s">
        <v>368</v>
      </c>
      <c r="B20" s="10"/>
      <c r="C20" s="10"/>
      <c r="D20" s="10"/>
      <c r="E20" s="10"/>
      <c r="F20" s="10"/>
      <c r="G20" s="10"/>
      <c r="H20" s="10"/>
      <c r="I20" s="10"/>
      <c r="J20" s="10"/>
      <c r="K20" s="10"/>
      <c r="L20" s="10">
        <v>0</v>
      </c>
      <c r="M20" s="10"/>
      <c r="N20" s="10">
        <v>0</v>
      </c>
    </row>
    <row r="21" spans="1:14">
      <c r="A21" s="5" t="s">
        <v>369</v>
      </c>
      <c r="B21" s="10"/>
      <c r="C21" s="10"/>
      <c r="D21" s="10"/>
      <c r="E21" s="10"/>
      <c r="F21" s="10"/>
      <c r="G21" s="10"/>
      <c r="H21" s="10"/>
      <c r="I21" s="10">
        <v>-129</v>
      </c>
      <c r="J21" s="10">
        <v>80</v>
      </c>
      <c r="K21" s="10">
        <v>49</v>
      </c>
      <c r="L21" s="10">
        <v>0</v>
      </c>
      <c r="M21" s="10"/>
      <c r="N21" s="10">
        <v>0</v>
      </c>
    </row>
    <row r="22" spans="1:14">
      <c r="A22" s="5" t="s">
        <v>370</v>
      </c>
      <c r="B22" s="10"/>
      <c r="C22" s="10"/>
      <c r="D22" s="10"/>
      <c r="E22" s="10"/>
      <c r="F22" s="10"/>
      <c r="G22" s="10"/>
      <c r="H22" s="10"/>
      <c r="I22" s="10"/>
      <c r="J22" s="10"/>
      <c r="K22" s="10">
        <v>-3</v>
      </c>
      <c r="L22" s="10">
        <v>-3</v>
      </c>
      <c r="M22" s="10"/>
      <c r="N22" s="10">
        <v>-3</v>
      </c>
    </row>
    <row r="23" spans="1:14">
      <c r="A23" s="5" t="s">
        <v>371</v>
      </c>
      <c r="B23" s="10"/>
      <c r="C23" s="10"/>
      <c r="D23" s="10"/>
      <c r="E23" s="10"/>
      <c r="F23" s="10"/>
      <c r="G23" s="10"/>
      <c r="H23" s="10"/>
      <c r="I23" s="10"/>
      <c r="J23" s="10"/>
      <c r="K23" s="10">
        <v>-430</v>
      </c>
      <c r="L23" s="10">
        <v>-430</v>
      </c>
      <c r="M23" s="10"/>
      <c r="N23" s="10">
        <v>-430</v>
      </c>
    </row>
    <row r="24" spans="1:14">
      <c r="A24" s="5" t="s">
        <v>372</v>
      </c>
      <c r="B24" s="10"/>
      <c r="C24" s="10"/>
      <c r="D24" s="10"/>
      <c r="E24" s="10"/>
      <c r="F24" s="10"/>
      <c r="G24" s="10"/>
      <c r="H24" s="10"/>
      <c r="I24" s="10">
        <v>-10530</v>
      </c>
      <c r="J24" s="10"/>
      <c r="K24" s="10">
        <v>-21049</v>
      </c>
      <c r="L24" s="10">
        <v>-31579</v>
      </c>
      <c r="M24" s="10">
        <v>-471</v>
      </c>
      <c r="N24" s="10">
        <v>-32050</v>
      </c>
    </row>
    <row r="25" spans="1:14">
      <c r="A25" s="4" t="s">
        <v>375</v>
      </c>
      <c r="B25" s="9">
        <v>13551</v>
      </c>
      <c r="C25" s="9">
        <v>0</v>
      </c>
      <c r="D25" s="9"/>
      <c r="E25" s="9">
        <v>-28920</v>
      </c>
      <c r="F25" s="9">
        <v>-9233</v>
      </c>
      <c r="G25" s="9">
        <v>0</v>
      </c>
      <c r="H25" s="9">
        <v>36</v>
      </c>
      <c r="I25" s="9">
        <v>147030</v>
      </c>
      <c r="J25" s="9">
        <v>80</v>
      </c>
      <c r="K25" s="9">
        <v>64886</v>
      </c>
      <c r="L25" s="9">
        <v>187430</v>
      </c>
      <c r="M25" s="9">
        <v>9227</v>
      </c>
      <c r="N25" s="9">
        <v>196657</v>
      </c>
    </row>
    <row r="26" spans="1:14">
      <c r="A26" s="11"/>
      <c r="B26" s="12"/>
      <c r="C26" s="12"/>
      <c r="D26" s="12"/>
      <c r="E26" s="12"/>
      <c r="F26" s="12"/>
      <c r="G26" s="12"/>
      <c r="H26" s="12"/>
      <c r="I26" s="12"/>
      <c r="J26" s="12"/>
      <c r="K26" s="12"/>
      <c r="L26" s="12"/>
      <c r="M26" s="12"/>
      <c r="N26" s="12"/>
    </row>
    <row r="27" spans="1:14">
      <c r="A27" s="26" t="s">
        <v>376</v>
      </c>
      <c r="B27" s="12">
        <v>13551</v>
      </c>
      <c r="C27" s="12">
        <v>0</v>
      </c>
      <c r="D27" s="12"/>
      <c r="E27" s="12">
        <v>-28920</v>
      </c>
      <c r="F27" s="12">
        <v>-9233</v>
      </c>
      <c r="G27" s="12">
        <v>0</v>
      </c>
      <c r="H27" s="12">
        <v>36</v>
      </c>
      <c r="I27" s="12">
        <v>147030</v>
      </c>
      <c r="J27" s="12">
        <v>80</v>
      </c>
      <c r="K27" s="12">
        <v>64886</v>
      </c>
      <c r="L27" s="12">
        <v>187430</v>
      </c>
      <c r="M27" s="12">
        <v>9227</v>
      </c>
      <c r="N27" s="12">
        <v>196657</v>
      </c>
    </row>
    <row r="28" spans="1:14">
      <c r="A28" s="5" t="s">
        <v>366</v>
      </c>
      <c r="B28" s="10"/>
      <c r="C28" s="10"/>
      <c r="D28" s="10"/>
      <c r="E28" s="10"/>
      <c r="F28" s="10"/>
      <c r="G28" s="10"/>
      <c r="H28" s="10"/>
      <c r="I28" s="10"/>
      <c r="J28" s="10"/>
      <c r="K28" s="10">
        <v>19083</v>
      </c>
      <c r="L28" s="10">
        <v>19083</v>
      </c>
      <c r="M28" s="10">
        <v>748</v>
      </c>
      <c r="N28" s="10">
        <v>19831</v>
      </c>
    </row>
    <row r="29" spans="1:14">
      <c r="A29" s="5" t="s">
        <v>367</v>
      </c>
      <c r="B29" s="10"/>
      <c r="C29" s="10"/>
      <c r="D29" s="10"/>
      <c r="E29" s="10"/>
      <c r="F29" s="10">
        <v>-2224</v>
      </c>
      <c r="G29" s="10"/>
      <c r="H29" s="10"/>
      <c r="I29" s="10"/>
      <c r="J29" s="10"/>
      <c r="K29" s="10">
        <v>-1</v>
      </c>
      <c r="L29" s="10">
        <v>-2225</v>
      </c>
      <c r="M29" s="10">
        <v>-438</v>
      </c>
      <c r="N29" s="10">
        <v>-2663</v>
      </c>
    </row>
    <row r="30" spans="1:14">
      <c r="A30" s="5" t="s">
        <v>368</v>
      </c>
      <c r="B30" s="10"/>
      <c r="C30" s="10"/>
      <c r="D30" s="10"/>
      <c r="E30" s="10"/>
      <c r="F30" s="10"/>
      <c r="G30" s="10"/>
      <c r="H30" s="10"/>
      <c r="I30" s="10"/>
      <c r="J30" s="10"/>
      <c r="K30" s="10"/>
      <c r="L30" s="10">
        <v>0</v>
      </c>
      <c r="M30" s="10"/>
      <c r="N30" s="10">
        <v>0</v>
      </c>
    </row>
    <row r="31" spans="1:14">
      <c r="A31" s="5" t="s">
        <v>369</v>
      </c>
      <c r="B31" s="10"/>
      <c r="C31" s="10"/>
      <c r="D31" s="10"/>
      <c r="E31" s="10"/>
      <c r="F31" s="10"/>
      <c r="G31" s="10"/>
      <c r="H31" s="10"/>
      <c r="I31" s="10">
        <v>7388</v>
      </c>
      <c r="J31" s="10"/>
      <c r="K31" s="10">
        <v>-7388</v>
      </c>
      <c r="L31" s="10">
        <v>0</v>
      </c>
      <c r="M31" s="10"/>
      <c r="N31" s="10">
        <v>0</v>
      </c>
    </row>
    <row r="32" spans="1:14">
      <c r="A32" s="5" t="s">
        <v>370</v>
      </c>
      <c r="B32" s="10">
        <v>-933</v>
      </c>
      <c r="C32" s="10"/>
      <c r="D32" s="10"/>
      <c r="E32" s="10">
        <v>28920</v>
      </c>
      <c r="F32" s="10"/>
      <c r="G32" s="10"/>
      <c r="H32" s="10"/>
      <c r="I32" s="10">
        <v>-27987</v>
      </c>
      <c r="J32" s="10"/>
      <c r="K32" s="10"/>
      <c r="L32" s="10">
        <v>0</v>
      </c>
      <c r="M32" s="10"/>
      <c r="N32" s="10">
        <v>0</v>
      </c>
    </row>
    <row r="33" spans="1:14">
      <c r="A33" s="5" t="s">
        <v>371</v>
      </c>
      <c r="B33" s="10"/>
      <c r="C33" s="10"/>
      <c r="D33" s="10"/>
      <c r="E33" s="10"/>
      <c r="F33" s="10"/>
      <c r="G33" s="10"/>
      <c r="H33" s="10"/>
      <c r="I33" s="10"/>
      <c r="J33" s="10"/>
      <c r="K33" s="10"/>
      <c r="L33" s="10">
        <v>0</v>
      </c>
      <c r="M33" s="10"/>
      <c r="N33" s="10">
        <v>0</v>
      </c>
    </row>
    <row r="34" spans="1:14">
      <c r="A34" s="5" t="s">
        <v>372</v>
      </c>
      <c r="B34" s="10"/>
      <c r="C34" s="10"/>
      <c r="D34" s="10"/>
      <c r="E34" s="10"/>
      <c r="F34" s="10"/>
      <c r="G34" s="10"/>
      <c r="H34" s="10"/>
      <c r="I34" s="10"/>
      <c r="J34" s="10"/>
      <c r="K34" s="10"/>
      <c r="L34" s="10">
        <v>0</v>
      </c>
      <c r="M34" s="10">
        <v>-2</v>
      </c>
      <c r="N34" s="10">
        <v>-2</v>
      </c>
    </row>
    <row r="35" spans="1:14">
      <c r="A35" s="4" t="s">
        <v>377</v>
      </c>
      <c r="B35" s="9">
        <v>12618</v>
      </c>
      <c r="C35" s="9">
        <v>0</v>
      </c>
      <c r="D35" s="9"/>
      <c r="E35" s="9">
        <v>0</v>
      </c>
      <c r="F35" s="9">
        <v>-11457</v>
      </c>
      <c r="G35" s="9">
        <v>0</v>
      </c>
      <c r="H35" s="9">
        <v>36</v>
      </c>
      <c r="I35" s="9">
        <v>126431</v>
      </c>
      <c r="J35" s="9">
        <v>80</v>
      </c>
      <c r="K35" s="9">
        <v>76580</v>
      </c>
      <c r="L35" s="9">
        <v>204288</v>
      </c>
      <c r="M35" s="9">
        <v>9535</v>
      </c>
      <c r="N35" s="9">
        <v>213823</v>
      </c>
    </row>
    <row r="36" spans="1:14" ht="12" customHeight="1">
      <c r="A36" s="11"/>
      <c r="B36" s="12"/>
      <c r="C36" s="12"/>
      <c r="D36" s="12"/>
      <c r="E36" s="12"/>
      <c r="F36" s="12"/>
      <c r="G36" s="12"/>
      <c r="H36" s="12"/>
      <c r="I36" s="12"/>
      <c r="J36" s="12"/>
      <c r="K36" s="12"/>
      <c r="L36" s="12"/>
      <c r="M36" s="12"/>
      <c r="N36" s="12"/>
    </row>
    <row r="37" spans="1:14">
      <c r="A37" s="26" t="s">
        <v>378</v>
      </c>
      <c r="B37" s="12">
        <v>12618</v>
      </c>
      <c r="C37" s="12">
        <v>0</v>
      </c>
      <c r="D37" s="12"/>
      <c r="E37" s="12">
        <v>0</v>
      </c>
      <c r="F37" s="12">
        <v>-11457</v>
      </c>
      <c r="G37" s="12">
        <v>0</v>
      </c>
      <c r="H37" s="12">
        <v>36</v>
      </c>
      <c r="I37" s="12">
        <v>126431</v>
      </c>
      <c r="J37" s="12">
        <v>80</v>
      </c>
      <c r="K37" s="12">
        <v>76580</v>
      </c>
      <c r="L37" s="12">
        <v>204288</v>
      </c>
      <c r="M37" s="12">
        <v>9535</v>
      </c>
      <c r="N37" s="12">
        <v>213823</v>
      </c>
    </row>
    <row r="38" spans="1:14">
      <c r="A38" s="5" t="s">
        <v>366</v>
      </c>
      <c r="B38" s="10"/>
      <c r="C38" s="10"/>
      <c r="D38" s="10"/>
      <c r="E38" s="10"/>
      <c r="F38" s="10"/>
      <c r="G38" s="10"/>
      <c r="H38" s="10"/>
      <c r="I38" s="10"/>
      <c r="J38" s="10"/>
      <c r="K38" s="10">
        <v>5322</v>
      </c>
      <c r="L38" s="10">
        <v>5322</v>
      </c>
      <c r="M38" s="10">
        <v>-154</v>
      </c>
      <c r="N38" s="10">
        <v>5168</v>
      </c>
    </row>
    <row r="39" spans="1:14">
      <c r="A39" s="5" t="s">
        <v>367</v>
      </c>
      <c r="B39" s="10"/>
      <c r="C39" s="10"/>
      <c r="D39" s="10"/>
      <c r="E39" s="10"/>
      <c r="F39" s="10">
        <v>-1319</v>
      </c>
      <c r="G39" s="10"/>
      <c r="H39" s="10"/>
      <c r="I39" s="10"/>
      <c r="J39" s="10"/>
      <c r="K39" s="10">
        <v>-182</v>
      </c>
      <c r="L39" s="10">
        <v>-1501</v>
      </c>
      <c r="M39" s="10">
        <v>-273</v>
      </c>
      <c r="N39" s="10">
        <v>-1774</v>
      </c>
    </row>
    <row r="40" spans="1:14">
      <c r="A40" s="5" t="s">
        <v>368</v>
      </c>
      <c r="B40" s="10"/>
      <c r="C40" s="10"/>
      <c r="D40" s="10"/>
      <c r="E40" s="10"/>
      <c r="F40" s="10"/>
      <c r="G40" s="10"/>
      <c r="H40" s="10"/>
      <c r="I40" s="10"/>
      <c r="J40" s="10"/>
      <c r="K40" s="10">
        <v>-80</v>
      </c>
      <c r="L40" s="10">
        <v>-80</v>
      </c>
      <c r="M40" s="10"/>
      <c r="N40" s="10">
        <v>-80</v>
      </c>
    </row>
    <row r="41" spans="1:14">
      <c r="A41" s="5" t="s">
        <v>369</v>
      </c>
      <c r="B41" s="10"/>
      <c r="C41" s="10"/>
      <c r="D41" s="10"/>
      <c r="E41" s="10"/>
      <c r="F41" s="10"/>
      <c r="G41" s="10"/>
      <c r="H41" s="10"/>
      <c r="I41" s="10">
        <v>0</v>
      </c>
      <c r="J41" s="10"/>
      <c r="K41" s="10">
        <v>80</v>
      </c>
      <c r="L41" s="10">
        <v>80</v>
      </c>
      <c r="M41" s="10"/>
      <c r="N41" s="10">
        <v>80</v>
      </c>
    </row>
    <row r="42" spans="1:14">
      <c r="A42" s="5" t="s">
        <v>370</v>
      </c>
      <c r="B42" s="10"/>
      <c r="C42" s="10"/>
      <c r="D42" s="10"/>
      <c r="E42" s="10"/>
      <c r="F42" s="10"/>
      <c r="G42" s="10"/>
      <c r="H42" s="10"/>
      <c r="I42" s="10">
        <v>0</v>
      </c>
      <c r="J42" s="10"/>
      <c r="K42" s="10">
        <v>-32</v>
      </c>
      <c r="L42" s="10">
        <v>-32</v>
      </c>
      <c r="M42" s="10">
        <v>11</v>
      </c>
      <c r="N42" s="10">
        <v>-21</v>
      </c>
    </row>
    <row r="43" spans="1:14">
      <c r="A43" s="5" t="s">
        <v>371</v>
      </c>
      <c r="B43" s="10"/>
      <c r="C43" s="10"/>
      <c r="D43" s="10"/>
      <c r="E43" s="10"/>
      <c r="F43" s="10"/>
      <c r="G43" s="10"/>
      <c r="H43" s="10"/>
      <c r="I43" s="10">
        <v>-36</v>
      </c>
      <c r="J43" s="10"/>
      <c r="K43" s="10">
        <v>1</v>
      </c>
      <c r="L43" s="10">
        <v>-35</v>
      </c>
      <c r="M43" s="10"/>
      <c r="N43" s="10">
        <v>-35</v>
      </c>
    </row>
    <row r="44" spans="1:14">
      <c r="A44" s="5" t="s">
        <v>372</v>
      </c>
      <c r="B44" s="10"/>
      <c r="C44" s="10"/>
      <c r="D44" s="10"/>
      <c r="E44" s="10"/>
      <c r="F44" s="10"/>
      <c r="G44" s="10"/>
      <c r="H44" s="10"/>
      <c r="I44" s="10">
        <v>36</v>
      </c>
      <c r="J44" s="10"/>
      <c r="K44" s="10">
        <v>-1</v>
      </c>
      <c r="L44" s="10">
        <v>35</v>
      </c>
      <c r="M44" s="10">
        <v>1</v>
      </c>
      <c r="N44" s="10">
        <v>36</v>
      </c>
    </row>
    <row r="45" spans="1:14">
      <c r="A45" s="4" t="s">
        <v>379</v>
      </c>
      <c r="B45" s="9">
        <v>12618</v>
      </c>
      <c r="C45" s="9">
        <v>0</v>
      </c>
      <c r="D45" s="9"/>
      <c r="E45" s="9">
        <v>0</v>
      </c>
      <c r="F45" s="9">
        <v>-12776</v>
      </c>
      <c r="G45" s="9">
        <v>0</v>
      </c>
      <c r="H45" s="9">
        <v>36</v>
      </c>
      <c r="I45" s="9">
        <v>126431</v>
      </c>
      <c r="J45" s="9">
        <v>80</v>
      </c>
      <c r="K45" s="9">
        <v>81688</v>
      </c>
      <c r="L45" s="9">
        <v>208077</v>
      </c>
      <c r="M45" s="9">
        <v>9120</v>
      </c>
      <c r="N45" s="9">
        <v>217197</v>
      </c>
    </row>
    <row r="46" spans="1:14" ht="12" customHeight="1">
      <c r="A46" s="11"/>
      <c r="B46" s="12"/>
      <c r="C46" s="12"/>
      <c r="D46" s="12"/>
      <c r="E46" s="12"/>
      <c r="F46" s="12"/>
      <c r="G46" s="12"/>
      <c r="H46" s="12"/>
      <c r="I46" s="12"/>
      <c r="J46" s="12"/>
      <c r="K46" s="12"/>
      <c r="L46" s="12"/>
      <c r="M46" s="12"/>
      <c r="N46" s="12"/>
    </row>
    <row r="47" spans="1:14">
      <c r="A47" s="26" t="s">
        <v>380</v>
      </c>
      <c r="B47" s="12">
        <v>12618</v>
      </c>
      <c r="C47" s="12"/>
      <c r="D47" s="12"/>
      <c r="E47" s="12"/>
      <c r="F47" s="12">
        <v>-12776</v>
      </c>
      <c r="G47" s="12"/>
      <c r="H47" s="12">
        <v>36</v>
      </c>
      <c r="I47" s="12">
        <v>126431</v>
      </c>
      <c r="J47" s="12">
        <v>80</v>
      </c>
      <c r="K47" s="12">
        <v>81688</v>
      </c>
      <c r="L47" s="12">
        <v>208077</v>
      </c>
      <c r="M47" s="12">
        <v>9120</v>
      </c>
      <c r="N47" s="12">
        <v>217197</v>
      </c>
    </row>
    <row r="48" spans="1:14">
      <c r="A48" s="5" t="s">
        <v>366</v>
      </c>
      <c r="B48" s="10"/>
      <c r="C48" s="10"/>
      <c r="D48" s="10"/>
      <c r="E48" s="10"/>
      <c r="F48" s="10"/>
      <c r="G48" s="10"/>
      <c r="H48" s="10"/>
      <c r="I48" s="10"/>
      <c r="J48" s="10"/>
      <c r="K48" s="10">
        <v>5582</v>
      </c>
      <c r="L48" s="10">
        <v>5582</v>
      </c>
      <c r="M48" s="10">
        <v>-76</v>
      </c>
      <c r="N48" s="10">
        <v>5506</v>
      </c>
    </row>
    <row r="49" spans="1:14">
      <c r="A49" s="5" t="s">
        <v>367</v>
      </c>
      <c r="B49" s="10"/>
      <c r="C49" s="10"/>
      <c r="D49" s="10"/>
      <c r="E49" s="10"/>
      <c r="F49" s="10">
        <v>-10771</v>
      </c>
      <c r="G49" s="10"/>
      <c r="H49" s="10"/>
      <c r="I49" s="10"/>
      <c r="J49" s="10"/>
      <c r="K49" s="10"/>
      <c r="L49" s="10">
        <v>-10771</v>
      </c>
      <c r="M49" s="10">
        <v>-2149</v>
      </c>
      <c r="N49" s="10">
        <v>-12920</v>
      </c>
    </row>
    <row r="50" spans="1:14">
      <c r="A50" s="5" t="s">
        <v>368</v>
      </c>
      <c r="B50" s="10"/>
      <c r="C50" s="10"/>
      <c r="D50" s="10"/>
      <c r="E50" s="10"/>
      <c r="F50" s="10"/>
      <c r="G50" s="10"/>
      <c r="H50" s="10"/>
      <c r="I50" s="10"/>
      <c r="J50" s="10"/>
      <c r="K50" s="10"/>
      <c r="L50" s="10">
        <v>0</v>
      </c>
      <c r="M50" s="10"/>
      <c r="N50" s="10">
        <v>0</v>
      </c>
    </row>
    <row r="51" spans="1:14">
      <c r="A51" s="5" t="s">
        <v>369</v>
      </c>
      <c r="B51" s="10"/>
      <c r="C51" s="10"/>
      <c r="D51" s="10"/>
      <c r="E51" s="10"/>
      <c r="F51" s="10"/>
      <c r="G51" s="10"/>
      <c r="H51" s="10"/>
      <c r="I51" s="10"/>
      <c r="J51" s="10"/>
      <c r="K51" s="10"/>
      <c r="L51" s="10">
        <v>0</v>
      </c>
      <c r="M51" s="10"/>
      <c r="N51" s="10">
        <v>0</v>
      </c>
    </row>
    <row r="52" spans="1:14">
      <c r="A52" s="5" t="s">
        <v>370</v>
      </c>
      <c r="B52" s="10"/>
      <c r="C52" s="10"/>
      <c r="D52" s="10"/>
      <c r="E52" s="10"/>
      <c r="F52" s="10"/>
      <c r="G52" s="10"/>
      <c r="H52" s="10"/>
      <c r="I52" s="10">
        <v>-837</v>
      </c>
      <c r="J52" s="10"/>
      <c r="K52" s="10">
        <v>511</v>
      </c>
      <c r="L52" s="10">
        <v>-326</v>
      </c>
      <c r="M52" s="10">
        <v>-974</v>
      </c>
      <c r="N52" s="10">
        <v>-1300</v>
      </c>
    </row>
    <row r="53" spans="1:14">
      <c r="A53" s="5" t="s">
        <v>371</v>
      </c>
      <c r="B53" s="10"/>
      <c r="C53" s="10"/>
      <c r="D53" s="10"/>
      <c r="E53" s="10"/>
      <c r="F53" s="10"/>
      <c r="G53" s="10"/>
      <c r="H53" s="10"/>
      <c r="I53" s="10"/>
      <c r="J53" s="10"/>
      <c r="K53" s="10"/>
      <c r="L53" s="10">
        <v>0</v>
      </c>
      <c r="M53" s="10"/>
      <c r="N53" s="10">
        <v>0</v>
      </c>
    </row>
    <row r="54" spans="1:14">
      <c r="A54" s="5" t="s">
        <v>372</v>
      </c>
      <c r="B54" s="10"/>
      <c r="C54" s="10"/>
      <c r="D54" s="10"/>
      <c r="E54" s="10"/>
      <c r="F54" s="10"/>
      <c r="G54" s="10"/>
      <c r="H54" s="10"/>
      <c r="I54" s="10"/>
      <c r="J54" s="10"/>
      <c r="K54" s="10"/>
      <c r="L54" s="10">
        <v>0</v>
      </c>
      <c r="M54" s="10"/>
      <c r="N54" s="10">
        <v>0</v>
      </c>
    </row>
    <row r="55" spans="1:14">
      <c r="A55" s="4" t="s">
        <v>381</v>
      </c>
      <c r="B55" s="9">
        <v>12618</v>
      </c>
      <c r="C55" s="9">
        <v>0</v>
      </c>
      <c r="D55" s="9"/>
      <c r="E55" s="9">
        <v>0</v>
      </c>
      <c r="F55" s="9">
        <v>-23547</v>
      </c>
      <c r="G55" s="9">
        <v>0</v>
      </c>
      <c r="H55" s="9">
        <v>36</v>
      </c>
      <c r="I55" s="9">
        <v>125594</v>
      </c>
      <c r="J55" s="9">
        <v>80</v>
      </c>
      <c r="K55" s="9">
        <v>87781</v>
      </c>
      <c r="L55" s="9">
        <v>202562</v>
      </c>
      <c r="M55" s="9">
        <v>5921</v>
      </c>
      <c r="N55" s="9">
        <v>208483</v>
      </c>
    </row>
    <row r="56" spans="1:14" ht="17.25" customHeight="1">
      <c r="A56" s="11"/>
      <c r="B56" s="12"/>
      <c r="C56" s="12"/>
      <c r="D56" s="12"/>
      <c r="E56" s="12"/>
      <c r="F56" s="12"/>
      <c r="G56" s="12"/>
      <c r="H56" s="12"/>
      <c r="I56" s="12"/>
      <c r="J56" s="12"/>
      <c r="K56" s="12"/>
      <c r="L56" s="12"/>
      <c r="M56" s="12"/>
      <c r="N56" s="12"/>
    </row>
    <row r="57" spans="1:14">
      <c r="A57" s="26" t="s">
        <v>382</v>
      </c>
      <c r="B57" s="12">
        <v>12618</v>
      </c>
      <c r="C57" s="12">
        <v>0</v>
      </c>
      <c r="D57" s="12"/>
      <c r="E57" s="12">
        <v>0</v>
      </c>
      <c r="F57" s="12">
        <v>-23547</v>
      </c>
      <c r="G57" s="12">
        <v>0</v>
      </c>
      <c r="H57" s="12">
        <v>36</v>
      </c>
      <c r="I57" s="12">
        <v>125594</v>
      </c>
      <c r="J57" s="12">
        <v>80</v>
      </c>
      <c r="K57" s="12">
        <v>87781</v>
      </c>
      <c r="L57" s="12">
        <v>202562</v>
      </c>
      <c r="M57" s="12">
        <v>5921</v>
      </c>
      <c r="N57" s="12">
        <v>208483</v>
      </c>
    </row>
    <row r="58" spans="1:14">
      <c r="A58" s="5" t="s">
        <v>366</v>
      </c>
      <c r="B58" s="10"/>
      <c r="C58" s="10"/>
      <c r="D58" s="10"/>
      <c r="E58" s="10"/>
      <c r="F58" s="10"/>
      <c r="G58" s="10"/>
      <c r="H58" s="10"/>
      <c r="I58" s="10"/>
      <c r="J58" s="10"/>
      <c r="K58" s="10">
        <v>13512</v>
      </c>
      <c r="L58" s="10">
        <v>13512</v>
      </c>
      <c r="M58" s="10">
        <v>268</v>
      </c>
      <c r="N58" s="10">
        <v>13780</v>
      </c>
    </row>
    <row r="59" spans="1:14">
      <c r="A59" s="5" t="s">
        <v>367</v>
      </c>
      <c r="B59" s="10"/>
      <c r="C59" s="10"/>
      <c r="D59" s="10"/>
      <c r="E59" s="10"/>
      <c r="F59" s="10">
        <v>-1306</v>
      </c>
      <c r="G59" s="10"/>
      <c r="H59" s="10"/>
      <c r="I59" s="10"/>
      <c r="J59" s="10"/>
      <c r="K59" s="10">
        <v>-196</v>
      </c>
      <c r="L59" s="10">
        <v>-1502</v>
      </c>
      <c r="M59" s="10">
        <v>-342</v>
      </c>
      <c r="N59" s="10">
        <v>-1844</v>
      </c>
    </row>
    <row r="60" spans="1:14">
      <c r="A60" s="5" t="s">
        <v>368</v>
      </c>
      <c r="B60" s="10"/>
      <c r="C60" s="10"/>
      <c r="D60" s="10"/>
      <c r="E60" s="10"/>
      <c r="F60" s="10"/>
      <c r="G60" s="10"/>
      <c r="H60" s="10"/>
      <c r="I60" s="10"/>
      <c r="J60" s="10"/>
      <c r="K60" s="10"/>
      <c r="L60" s="10">
        <v>0</v>
      </c>
      <c r="M60" s="10"/>
      <c r="N60" s="10">
        <v>0</v>
      </c>
    </row>
    <row r="61" spans="1:14">
      <c r="A61" s="5" t="s">
        <v>369</v>
      </c>
      <c r="B61" s="10"/>
      <c r="C61" s="10"/>
      <c r="D61" s="10"/>
      <c r="E61" s="10"/>
      <c r="F61" s="10"/>
      <c r="G61" s="10"/>
      <c r="H61" s="10"/>
      <c r="I61" s="10">
        <v>8426</v>
      </c>
      <c r="J61" s="10"/>
      <c r="K61" s="10">
        <v>-8426</v>
      </c>
      <c r="L61" s="10">
        <v>0</v>
      </c>
      <c r="M61" s="10"/>
      <c r="N61" s="10">
        <v>0</v>
      </c>
    </row>
    <row r="62" spans="1:14">
      <c r="A62" s="5" t="s">
        <v>370</v>
      </c>
      <c r="B62" s="10"/>
      <c r="C62" s="10"/>
      <c r="D62" s="10"/>
      <c r="E62" s="10"/>
      <c r="F62" s="10"/>
      <c r="G62" s="10"/>
      <c r="H62" s="10"/>
      <c r="I62" s="10"/>
      <c r="J62" s="10"/>
      <c r="K62" s="10">
        <v>326</v>
      </c>
      <c r="L62" s="10">
        <v>326</v>
      </c>
      <c r="M62" s="10">
        <v>2</v>
      </c>
      <c r="N62" s="10">
        <v>328</v>
      </c>
    </row>
    <row r="63" spans="1:14">
      <c r="A63" s="5" t="s">
        <v>371</v>
      </c>
      <c r="B63" s="10"/>
      <c r="C63" s="10"/>
      <c r="D63" s="10"/>
      <c r="E63" s="10"/>
      <c r="F63" s="10"/>
      <c r="G63" s="10"/>
      <c r="H63" s="10"/>
      <c r="I63" s="10"/>
      <c r="J63" s="10"/>
      <c r="K63" s="10">
        <v>-437</v>
      </c>
      <c r="L63" s="10">
        <v>-437</v>
      </c>
      <c r="M63" s="10"/>
      <c r="N63" s="10">
        <v>-437</v>
      </c>
    </row>
    <row r="64" spans="1:14">
      <c r="A64" s="5" t="s">
        <v>372</v>
      </c>
      <c r="B64" s="10"/>
      <c r="C64" s="10"/>
      <c r="D64" s="10"/>
      <c r="E64" s="10"/>
      <c r="F64" s="10"/>
      <c r="G64" s="10"/>
      <c r="H64" s="10"/>
      <c r="I64" s="10">
        <v>-10119</v>
      </c>
      <c r="J64" s="10"/>
      <c r="K64" s="10">
        <v>-21425</v>
      </c>
      <c r="L64" s="10">
        <v>-31544</v>
      </c>
      <c r="M64" s="10">
        <v>-277</v>
      </c>
      <c r="N64" s="10">
        <v>-31821</v>
      </c>
    </row>
    <row r="65" spans="1:14">
      <c r="A65" s="4" t="s">
        <v>383</v>
      </c>
      <c r="B65" s="9">
        <v>12618</v>
      </c>
      <c r="C65" s="9">
        <v>0</v>
      </c>
      <c r="D65" s="9"/>
      <c r="E65" s="9">
        <v>0</v>
      </c>
      <c r="F65" s="9">
        <v>-24853</v>
      </c>
      <c r="G65" s="9">
        <v>0</v>
      </c>
      <c r="H65" s="9">
        <v>36</v>
      </c>
      <c r="I65" s="9">
        <v>123901</v>
      </c>
      <c r="J65" s="9">
        <v>80</v>
      </c>
      <c r="K65" s="9">
        <v>71135</v>
      </c>
      <c r="L65" s="9">
        <v>182917</v>
      </c>
      <c r="M65" s="9">
        <v>5572</v>
      </c>
      <c r="N65" s="9">
        <v>188489</v>
      </c>
    </row>
    <row r="66" spans="1:14" ht="17.25" customHeight="1">
      <c r="A66" s="11"/>
      <c r="B66" s="12"/>
      <c r="C66" s="12"/>
      <c r="D66" s="12"/>
      <c r="E66" s="12"/>
      <c r="F66" s="12"/>
      <c r="G66" s="12"/>
      <c r="H66" s="12"/>
      <c r="I66" s="12"/>
      <c r="J66" s="12"/>
      <c r="K66" s="12"/>
      <c r="L66" s="12"/>
      <c r="M66" s="12"/>
      <c r="N66" s="12"/>
    </row>
    <row r="67" spans="1:14">
      <c r="A67" s="26" t="s">
        <v>384</v>
      </c>
      <c r="B67" s="12">
        <v>12618</v>
      </c>
      <c r="C67" s="12">
        <v>0</v>
      </c>
      <c r="D67" s="12"/>
      <c r="E67" s="12">
        <v>0</v>
      </c>
      <c r="F67" s="12">
        <v>-24853</v>
      </c>
      <c r="G67" s="12">
        <v>0</v>
      </c>
      <c r="H67" s="12">
        <v>36</v>
      </c>
      <c r="I67" s="12">
        <v>123901</v>
      </c>
      <c r="J67" s="12">
        <v>80</v>
      </c>
      <c r="K67" s="12">
        <v>71135</v>
      </c>
      <c r="L67" s="12">
        <v>182917</v>
      </c>
      <c r="M67" s="12">
        <v>5572</v>
      </c>
      <c r="N67" s="12">
        <v>188489</v>
      </c>
    </row>
    <row r="68" spans="1:14">
      <c r="A68" s="5" t="s">
        <v>366</v>
      </c>
      <c r="B68" s="10"/>
      <c r="C68" s="10"/>
      <c r="D68" s="10"/>
      <c r="E68" s="10"/>
      <c r="F68" s="10"/>
      <c r="G68" s="10"/>
      <c r="H68" s="10"/>
      <c r="I68" s="10"/>
      <c r="J68" s="10"/>
      <c r="K68" s="10">
        <v>17175</v>
      </c>
      <c r="L68" s="10">
        <v>17175</v>
      </c>
      <c r="M68" s="10">
        <v>13</v>
      </c>
      <c r="N68" s="10">
        <v>17188</v>
      </c>
    </row>
    <row r="69" spans="1:14">
      <c r="A69" s="5" t="s">
        <v>367</v>
      </c>
      <c r="B69" s="10"/>
      <c r="C69" s="10"/>
      <c r="D69" s="10"/>
      <c r="E69" s="10"/>
      <c r="F69" s="10">
        <v>-311</v>
      </c>
      <c r="G69" s="10"/>
      <c r="H69" s="10"/>
      <c r="I69" s="10"/>
      <c r="J69" s="10"/>
      <c r="K69" s="10">
        <v>0</v>
      </c>
      <c r="L69" s="10">
        <v>-311</v>
      </c>
      <c r="M69" s="10">
        <v>-10</v>
      </c>
      <c r="N69" s="10">
        <v>-321</v>
      </c>
    </row>
    <row r="70" spans="1:14">
      <c r="A70" s="5" t="s">
        <v>368</v>
      </c>
      <c r="B70" s="10"/>
      <c r="C70" s="10"/>
      <c r="D70" s="10"/>
      <c r="E70" s="10"/>
      <c r="F70" s="10"/>
      <c r="G70" s="10"/>
      <c r="H70" s="10"/>
      <c r="I70" s="10"/>
      <c r="J70" s="10"/>
      <c r="K70" s="10"/>
      <c r="L70" s="10">
        <v>0</v>
      </c>
      <c r="M70" s="10"/>
      <c r="N70" s="10">
        <v>0</v>
      </c>
    </row>
    <row r="71" spans="1:14">
      <c r="A71" s="5" t="s">
        <v>369</v>
      </c>
      <c r="B71" s="10"/>
      <c r="C71" s="10"/>
      <c r="D71" s="10"/>
      <c r="E71" s="10"/>
      <c r="F71" s="10"/>
      <c r="G71" s="10"/>
      <c r="H71" s="10"/>
      <c r="I71" s="10"/>
      <c r="J71" s="10"/>
      <c r="K71" s="10"/>
      <c r="L71" s="10">
        <v>0</v>
      </c>
      <c r="M71" s="10"/>
      <c r="N71" s="10">
        <v>0</v>
      </c>
    </row>
    <row r="72" spans="1:14">
      <c r="A72" s="5" t="s">
        <v>370</v>
      </c>
      <c r="B72" s="10"/>
      <c r="C72" s="10"/>
      <c r="D72" s="10"/>
      <c r="E72" s="10"/>
      <c r="F72" s="10"/>
      <c r="G72" s="10"/>
      <c r="H72" s="10"/>
      <c r="I72" s="10"/>
      <c r="J72" s="10"/>
      <c r="K72" s="10">
        <v>0</v>
      </c>
      <c r="L72" s="10">
        <v>0</v>
      </c>
      <c r="M72" s="10">
        <v>0</v>
      </c>
      <c r="N72" s="10">
        <v>0</v>
      </c>
    </row>
    <row r="73" spans="1:14">
      <c r="A73" s="5" t="s">
        <v>371</v>
      </c>
      <c r="B73" s="10"/>
      <c r="C73" s="10"/>
      <c r="D73" s="10"/>
      <c r="E73" s="10"/>
      <c r="F73" s="10"/>
      <c r="G73" s="10"/>
      <c r="H73" s="10"/>
      <c r="I73" s="10"/>
      <c r="J73" s="10"/>
      <c r="K73" s="10"/>
      <c r="L73" s="10">
        <v>0</v>
      </c>
      <c r="M73" s="10"/>
      <c r="N73" s="10">
        <v>0</v>
      </c>
    </row>
    <row r="74" spans="1:14">
      <c r="A74" s="5" t="s">
        <v>372</v>
      </c>
      <c r="B74" s="10"/>
      <c r="C74" s="10"/>
      <c r="D74" s="10"/>
      <c r="E74" s="10"/>
      <c r="F74" s="10"/>
      <c r="G74" s="10"/>
      <c r="H74" s="10"/>
      <c r="I74" s="10"/>
      <c r="J74" s="10"/>
      <c r="K74" s="10"/>
      <c r="L74" s="10">
        <v>0</v>
      </c>
      <c r="M74" s="10"/>
      <c r="N74" s="10">
        <v>0</v>
      </c>
    </row>
    <row r="75" spans="1:14">
      <c r="A75" s="4" t="s">
        <v>385</v>
      </c>
      <c r="B75" s="9">
        <v>12618</v>
      </c>
      <c r="C75" s="9">
        <v>0</v>
      </c>
      <c r="D75" s="9"/>
      <c r="E75" s="9">
        <v>0</v>
      </c>
      <c r="F75" s="9">
        <v>-25164</v>
      </c>
      <c r="G75" s="9">
        <v>0</v>
      </c>
      <c r="H75" s="9">
        <v>36</v>
      </c>
      <c r="I75" s="9">
        <v>123901</v>
      </c>
      <c r="J75" s="9">
        <v>80</v>
      </c>
      <c r="K75" s="9">
        <v>88310</v>
      </c>
      <c r="L75" s="9">
        <v>199781</v>
      </c>
      <c r="M75" s="9">
        <v>5575</v>
      </c>
      <c r="N75" s="9">
        <v>205356</v>
      </c>
    </row>
    <row r="76" spans="1:14">
      <c r="A76" s="11"/>
      <c r="B76" s="12"/>
      <c r="C76" s="12"/>
      <c r="D76" s="12"/>
      <c r="E76" s="12"/>
      <c r="F76" s="12"/>
      <c r="G76" s="12"/>
      <c r="H76" s="12"/>
      <c r="I76" s="12"/>
      <c r="J76" s="12"/>
      <c r="K76" s="12"/>
      <c r="L76" s="12"/>
      <c r="M76" s="12"/>
      <c r="N76" s="12"/>
    </row>
    <row r="77" spans="1:14">
      <c r="A77" s="26" t="s">
        <v>386</v>
      </c>
      <c r="B77" s="12">
        <v>12618</v>
      </c>
      <c r="C77" s="12">
        <v>0</v>
      </c>
      <c r="D77" s="12"/>
      <c r="E77" s="12">
        <v>0</v>
      </c>
      <c r="F77" s="12">
        <v>-25164</v>
      </c>
      <c r="G77" s="12">
        <v>0</v>
      </c>
      <c r="H77" s="12">
        <v>36</v>
      </c>
      <c r="I77" s="12">
        <v>123901</v>
      </c>
      <c r="J77" s="12">
        <v>80</v>
      </c>
      <c r="K77" s="12">
        <v>88310</v>
      </c>
      <c r="L77" s="12">
        <v>199781</v>
      </c>
      <c r="M77" s="12">
        <v>5575</v>
      </c>
      <c r="N77" s="12">
        <v>205356</v>
      </c>
    </row>
    <row r="78" spans="1:14">
      <c r="A78" s="5" t="s">
        <v>366</v>
      </c>
      <c r="B78" s="10"/>
      <c r="C78" s="10"/>
      <c r="D78" s="10"/>
      <c r="E78" s="10"/>
      <c r="F78" s="10"/>
      <c r="G78" s="10"/>
      <c r="H78" s="10"/>
      <c r="I78" s="10"/>
      <c r="J78" s="10"/>
      <c r="K78" s="10">
        <v>4780</v>
      </c>
      <c r="L78" s="10">
        <v>4780</v>
      </c>
      <c r="M78" s="10">
        <v>-57</v>
      </c>
      <c r="N78" s="10">
        <v>4723</v>
      </c>
    </row>
    <row r="79" spans="1:14">
      <c r="A79" s="5" t="s">
        <v>367</v>
      </c>
      <c r="B79" s="10"/>
      <c r="C79" s="10"/>
      <c r="D79" s="10"/>
      <c r="E79" s="10"/>
      <c r="F79" s="10">
        <v>-1322</v>
      </c>
      <c r="G79" s="10"/>
      <c r="H79" s="10"/>
      <c r="I79" s="10"/>
      <c r="J79" s="10"/>
      <c r="K79" s="10">
        <v>-5</v>
      </c>
      <c r="L79" s="10">
        <v>-1327</v>
      </c>
      <c r="M79" s="10">
        <v>-619</v>
      </c>
      <c r="N79" s="10">
        <v>-1946</v>
      </c>
    </row>
    <row r="80" spans="1:14">
      <c r="A80" s="5" t="s">
        <v>368</v>
      </c>
      <c r="B80" s="10"/>
      <c r="C80" s="10"/>
      <c r="D80" s="10"/>
      <c r="E80" s="10"/>
      <c r="F80" s="10"/>
      <c r="G80" s="10"/>
      <c r="H80" s="10"/>
      <c r="I80" s="10"/>
      <c r="J80" s="10">
        <v>5</v>
      </c>
      <c r="K80" s="10">
        <v>-5</v>
      </c>
      <c r="L80" s="10">
        <v>0</v>
      </c>
      <c r="M80" s="10"/>
      <c r="N80" s="10">
        <v>0</v>
      </c>
    </row>
    <row r="81" spans="1:14">
      <c r="A81" s="5" t="s">
        <v>369</v>
      </c>
      <c r="B81" s="10"/>
      <c r="C81" s="10"/>
      <c r="D81" s="10"/>
      <c r="E81" s="10"/>
      <c r="F81" s="10"/>
      <c r="G81" s="10"/>
      <c r="H81" s="10"/>
      <c r="I81" s="10"/>
      <c r="J81" s="10"/>
      <c r="K81" s="10">
        <v>0</v>
      </c>
      <c r="L81" s="10">
        <v>0</v>
      </c>
      <c r="M81" s="10"/>
      <c r="N81" s="10">
        <v>0</v>
      </c>
    </row>
    <row r="82" spans="1:14">
      <c r="A82" s="5" t="s">
        <v>370</v>
      </c>
      <c r="B82" s="10"/>
      <c r="C82" s="10"/>
      <c r="D82" s="10"/>
      <c r="E82" s="10"/>
      <c r="F82" s="10"/>
      <c r="G82" s="10"/>
      <c r="H82" s="10"/>
      <c r="I82" s="10">
        <v>-1</v>
      </c>
      <c r="J82" s="10"/>
      <c r="K82" s="10">
        <v>-722</v>
      </c>
      <c r="L82" s="10">
        <v>-723</v>
      </c>
      <c r="M82" s="10">
        <v>-1</v>
      </c>
      <c r="N82" s="10">
        <v>-724</v>
      </c>
    </row>
    <row r="83" spans="1:14">
      <c r="A83" s="5" t="s">
        <v>371</v>
      </c>
      <c r="B83" s="10"/>
      <c r="C83" s="10"/>
      <c r="D83" s="10"/>
      <c r="E83" s="10"/>
      <c r="F83" s="10"/>
      <c r="G83" s="10"/>
      <c r="H83" s="10"/>
      <c r="I83" s="10"/>
      <c r="J83" s="10"/>
      <c r="K83" s="10"/>
      <c r="L83" s="10">
        <v>0</v>
      </c>
      <c r="M83" s="10"/>
      <c r="N83" s="10">
        <v>0</v>
      </c>
    </row>
    <row r="84" spans="1:14">
      <c r="A84" s="5" t="s">
        <v>372</v>
      </c>
      <c r="B84" s="10"/>
      <c r="C84" s="10"/>
      <c r="D84" s="10"/>
      <c r="E84" s="10"/>
      <c r="F84" s="10"/>
      <c r="G84" s="10"/>
      <c r="H84" s="10"/>
      <c r="I84" s="10">
        <v>1</v>
      </c>
      <c r="J84" s="10"/>
      <c r="K84" s="10">
        <v>-1</v>
      </c>
      <c r="L84" s="10">
        <v>0</v>
      </c>
      <c r="M84" s="10">
        <v>0</v>
      </c>
      <c r="N84" s="10">
        <v>0</v>
      </c>
    </row>
    <row r="85" spans="1:14">
      <c r="A85" s="4" t="s">
        <v>387</v>
      </c>
      <c r="B85" s="9">
        <v>12618</v>
      </c>
      <c r="C85" s="9">
        <v>0</v>
      </c>
      <c r="D85" s="9"/>
      <c r="E85" s="9">
        <v>0</v>
      </c>
      <c r="F85" s="9">
        <v>-26486</v>
      </c>
      <c r="G85" s="9">
        <v>0</v>
      </c>
      <c r="H85" s="9">
        <v>36</v>
      </c>
      <c r="I85" s="9">
        <v>123901</v>
      </c>
      <c r="J85" s="9">
        <v>85</v>
      </c>
      <c r="K85" s="9">
        <v>92357</v>
      </c>
      <c r="L85" s="9">
        <v>202511</v>
      </c>
      <c r="M85" s="9">
        <v>4898</v>
      </c>
      <c r="N85" s="9">
        <v>207409</v>
      </c>
    </row>
    <row r="86" spans="1:14" ht="28.5" customHeight="1">
      <c r="A86" s="11"/>
      <c r="B86" s="12"/>
      <c r="C86" s="12"/>
      <c r="D86" s="12"/>
      <c r="E86" s="12"/>
      <c r="F86" s="12"/>
      <c r="G86" s="12"/>
      <c r="H86" s="12"/>
      <c r="I86" s="12"/>
      <c r="J86" s="12"/>
      <c r="K86" s="12"/>
      <c r="L86" s="12"/>
      <c r="M86" s="12"/>
      <c r="N86" s="12"/>
    </row>
    <row r="87" spans="1:14">
      <c r="A87" s="26" t="s">
        <v>388</v>
      </c>
      <c r="B87" s="12">
        <v>12618</v>
      </c>
      <c r="C87" s="12"/>
      <c r="D87" s="12"/>
      <c r="E87" s="12"/>
      <c r="F87" s="12">
        <v>-26486</v>
      </c>
      <c r="G87" s="12"/>
      <c r="H87" s="12">
        <v>36</v>
      </c>
      <c r="I87" s="12">
        <v>123901</v>
      </c>
      <c r="J87" s="12">
        <v>85</v>
      </c>
      <c r="K87" s="12">
        <v>92357</v>
      </c>
      <c r="L87" s="12">
        <v>202511</v>
      </c>
      <c r="M87" s="12">
        <v>4898</v>
      </c>
      <c r="N87" s="12">
        <v>207409</v>
      </c>
    </row>
    <row r="88" spans="1:14">
      <c r="A88" s="5" t="s">
        <v>366</v>
      </c>
      <c r="B88" s="10"/>
      <c r="C88" s="10"/>
      <c r="D88" s="10"/>
      <c r="E88" s="10"/>
      <c r="F88" s="10"/>
      <c r="G88" s="10"/>
      <c r="H88" s="10"/>
      <c r="I88" s="10"/>
      <c r="J88" s="10"/>
      <c r="K88" s="10">
        <v>3014</v>
      </c>
      <c r="L88" s="10">
        <v>3014</v>
      </c>
      <c r="M88" s="10">
        <v>110</v>
      </c>
      <c r="N88" s="10">
        <v>3124</v>
      </c>
    </row>
    <row r="89" spans="1:14">
      <c r="A89" s="5" t="s">
        <v>367</v>
      </c>
      <c r="B89" s="10"/>
      <c r="C89" s="10"/>
      <c r="D89" s="10"/>
      <c r="E89" s="10"/>
      <c r="F89" s="10">
        <v>-7989</v>
      </c>
      <c r="G89" s="10"/>
      <c r="H89" s="10"/>
      <c r="I89" s="10"/>
      <c r="J89" s="10"/>
      <c r="K89" s="10"/>
      <c r="L89" s="10">
        <v>-7989</v>
      </c>
      <c r="M89" s="10">
        <v>-1472</v>
      </c>
      <c r="N89" s="10">
        <v>-9461</v>
      </c>
    </row>
    <row r="90" spans="1:14">
      <c r="A90" s="5" t="s">
        <v>368</v>
      </c>
      <c r="B90" s="10"/>
      <c r="C90" s="10"/>
      <c r="D90" s="10"/>
      <c r="E90" s="10"/>
      <c r="F90" s="10"/>
      <c r="G90" s="10"/>
      <c r="H90" s="10"/>
      <c r="I90" s="10"/>
      <c r="J90" s="10"/>
      <c r="K90" s="10"/>
      <c r="L90" s="10">
        <v>0</v>
      </c>
      <c r="M90" s="10"/>
      <c r="N90" s="10">
        <v>0</v>
      </c>
    </row>
    <row r="91" spans="1:14">
      <c r="A91" s="5" t="s">
        <v>369</v>
      </c>
      <c r="B91" s="10"/>
      <c r="C91" s="10"/>
      <c r="D91" s="10"/>
      <c r="E91" s="10"/>
      <c r="F91" s="10"/>
      <c r="G91" s="10"/>
      <c r="H91" s="10"/>
      <c r="I91" s="10"/>
      <c r="J91" s="10"/>
      <c r="K91" s="10"/>
      <c r="L91" s="10">
        <v>0</v>
      </c>
      <c r="M91" s="10"/>
      <c r="N91" s="10">
        <v>0</v>
      </c>
    </row>
    <row r="92" spans="1:14">
      <c r="A92" s="5" t="s">
        <v>370</v>
      </c>
      <c r="B92" s="10"/>
      <c r="C92" s="10"/>
      <c r="D92" s="10"/>
      <c r="E92" s="10"/>
      <c r="F92" s="10"/>
      <c r="G92" s="10"/>
      <c r="H92" s="10"/>
      <c r="I92" s="10"/>
      <c r="J92" s="10"/>
      <c r="K92" s="10"/>
      <c r="L92" s="10">
        <v>0</v>
      </c>
      <c r="M92" s="10"/>
      <c r="N92" s="10">
        <v>0</v>
      </c>
    </row>
    <row r="93" spans="1:14">
      <c r="A93" s="5" t="s">
        <v>371</v>
      </c>
      <c r="B93" s="10"/>
      <c r="C93" s="10"/>
      <c r="D93" s="10"/>
      <c r="E93" s="10"/>
      <c r="F93" s="10"/>
      <c r="G93" s="10"/>
      <c r="H93" s="10"/>
      <c r="I93" s="10"/>
      <c r="J93" s="10"/>
      <c r="K93" s="10"/>
      <c r="L93" s="10">
        <v>0</v>
      </c>
      <c r="M93" s="10"/>
      <c r="N93" s="10">
        <v>0</v>
      </c>
    </row>
    <row r="94" spans="1:14">
      <c r="A94" s="5" t="s">
        <v>372</v>
      </c>
      <c r="B94" s="10"/>
      <c r="C94" s="10"/>
      <c r="D94" s="10"/>
      <c r="E94" s="10"/>
      <c r="F94" s="10"/>
      <c r="G94" s="10"/>
      <c r="H94" s="10"/>
      <c r="I94" s="10"/>
      <c r="J94" s="10"/>
      <c r="K94" s="10"/>
      <c r="L94" s="10">
        <v>0</v>
      </c>
      <c r="M94" s="10"/>
      <c r="N94" s="10">
        <v>0</v>
      </c>
    </row>
    <row r="95" spans="1:14">
      <c r="A95" s="4" t="s">
        <v>389</v>
      </c>
      <c r="B95" s="9">
        <v>12618</v>
      </c>
      <c r="C95" s="9">
        <v>0</v>
      </c>
      <c r="D95" s="9"/>
      <c r="E95" s="9">
        <v>0</v>
      </c>
      <c r="F95" s="9">
        <v>-34475</v>
      </c>
      <c r="G95" s="9">
        <v>0</v>
      </c>
      <c r="H95" s="9">
        <v>36</v>
      </c>
      <c r="I95" s="9">
        <v>123901</v>
      </c>
      <c r="J95" s="9">
        <v>85</v>
      </c>
      <c r="K95" s="9">
        <v>95371</v>
      </c>
      <c r="L95" s="9">
        <v>197536</v>
      </c>
      <c r="M95" s="9">
        <v>3536</v>
      </c>
      <c r="N95" s="9">
        <v>201072</v>
      </c>
    </row>
    <row r="96" spans="1:14">
      <c r="A96" s="11"/>
      <c r="B96" s="12"/>
      <c r="C96" s="12"/>
      <c r="D96" s="12"/>
      <c r="E96" s="12"/>
      <c r="F96" s="12"/>
      <c r="G96" s="12"/>
      <c r="H96" s="12"/>
      <c r="I96" s="12"/>
      <c r="J96" s="12"/>
      <c r="K96" s="12"/>
      <c r="L96" s="12"/>
      <c r="M96" s="12"/>
      <c r="N96" s="12"/>
    </row>
    <row r="97" spans="1:14">
      <c r="A97" s="26" t="s">
        <v>390</v>
      </c>
      <c r="B97" s="12">
        <v>12618</v>
      </c>
      <c r="C97" s="12">
        <v>0</v>
      </c>
      <c r="D97" s="12"/>
      <c r="E97" s="12">
        <v>0</v>
      </c>
      <c r="F97" s="12">
        <v>-34475</v>
      </c>
      <c r="G97" s="12">
        <v>0</v>
      </c>
      <c r="H97" s="12">
        <v>36</v>
      </c>
      <c r="I97" s="12">
        <v>123901</v>
      </c>
      <c r="J97" s="12">
        <v>85</v>
      </c>
      <c r="K97" s="12">
        <v>95371</v>
      </c>
      <c r="L97" s="12">
        <v>197536</v>
      </c>
      <c r="M97" s="12">
        <v>3536</v>
      </c>
      <c r="N97" s="12">
        <v>201072</v>
      </c>
    </row>
    <row r="98" spans="1:14">
      <c r="A98" s="5" t="s">
        <v>366</v>
      </c>
      <c r="B98" s="10"/>
      <c r="C98" s="10"/>
      <c r="D98" s="10"/>
      <c r="E98" s="10"/>
      <c r="F98" s="10"/>
      <c r="G98" s="10"/>
      <c r="H98" s="10"/>
      <c r="I98" s="10"/>
      <c r="J98" s="10"/>
      <c r="K98" s="10">
        <v>19806</v>
      </c>
      <c r="L98" s="10">
        <v>19806</v>
      </c>
      <c r="M98" s="10">
        <v>218</v>
      </c>
      <c r="N98" s="10">
        <v>20024</v>
      </c>
    </row>
    <row r="99" spans="1:14">
      <c r="A99" s="5" t="s">
        <v>367</v>
      </c>
      <c r="B99" s="10"/>
      <c r="C99" s="10"/>
      <c r="D99" s="10"/>
      <c r="E99" s="10"/>
      <c r="F99" s="10">
        <v>1711</v>
      </c>
      <c r="G99" s="10"/>
      <c r="H99" s="10"/>
      <c r="I99" s="10"/>
      <c r="J99" s="10"/>
      <c r="K99" s="10">
        <v>270</v>
      </c>
      <c r="L99" s="10">
        <v>1981</v>
      </c>
      <c r="M99" s="10">
        <v>419</v>
      </c>
      <c r="N99" s="10">
        <v>2400</v>
      </c>
    </row>
    <row r="100" spans="1:14">
      <c r="A100" s="5" t="s">
        <v>368</v>
      </c>
      <c r="B100" s="10"/>
      <c r="C100" s="10"/>
      <c r="D100" s="10"/>
      <c r="E100" s="10"/>
      <c r="F100" s="10"/>
      <c r="G100" s="10"/>
      <c r="H100" s="10"/>
      <c r="I100" s="10"/>
      <c r="J100" s="10"/>
      <c r="K100" s="10"/>
      <c r="L100" s="10">
        <v>0</v>
      </c>
      <c r="M100" s="10"/>
      <c r="N100" s="10">
        <v>0</v>
      </c>
    </row>
    <row r="101" spans="1:14">
      <c r="A101" s="5" t="s">
        <v>369</v>
      </c>
      <c r="B101" s="10"/>
      <c r="C101" s="10"/>
      <c r="D101" s="10"/>
      <c r="E101" s="10"/>
      <c r="F101" s="10"/>
      <c r="G101" s="10"/>
      <c r="H101" s="10"/>
      <c r="I101" s="10">
        <v>8995</v>
      </c>
      <c r="J101" s="10"/>
      <c r="K101" s="10">
        <v>-8995</v>
      </c>
      <c r="L101" s="10">
        <v>0</v>
      </c>
      <c r="M101" s="10"/>
      <c r="N101" s="10">
        <v>0</v>
      </c>
    </row>
    <row r="102" spans="1:14">
      <c r="A102" s="5" t="s">
        <v>370</v>
      </c>
      <c r="B102" s="10"/>
      <c r="C102" s="10"/>
      <c r="D102" s="10"/>
      <c r="E102" s="10"/>
      <c r="F102" s="10"/>
      <c r="G102" s="10"/>
      <c r="H102" s="10"/>
      <c r="I102" s="10"/>
      <c r="J102" s="10"/>
      <c r="K102" s="10"/>
      <c r="L102" s="10">
        <v>0</v>
      </c>
      <c r="M102" s="10"/>
      <c r="N102" s="10">
        <v>0</v>
      </c>
    </row>
    <row r="103" spans="1:14">
      <c r="A103" s="5" t="s">
        <v>371</v>
      </c>
      <c r="B103" s="10"/>
      <c r="C103" s="10"/>
      <c r="D103" s="10"/>
      <c r="E103" s="10"/>
      <c r="F103" s="10"/>
      <c r="G103" s="10"/>
      <c r="H103" s="10"/>
      <c r="I103" s="10"/>
      <c r="J103" s="10"/>
      <c r="K103" s="10">
        <v>-493</v>
      </c>
      <c r="L103" s="10">
        <v>-493</v>
      </c>
      <c r="M103" s="10"/>
      <c r="N103" s="10">
        <v>-493</v>
      </c>
    </row>
    <row r="104" spans="1:14">
      <c r="A104" s="5" t="s">
        <v>372</v>
      </c>
      <c r="B104" s="10"/>
      <c r="C104" s="10"/>
      <c r="D104" s="10"/>
      <c r="E104" s="10"/>
      <c r="F104" s="10"/>
      <c r="G104" s="10"/>
      <c r="H104" s="10"/>
      <c r="I104" s="10">
        <v>-14969</v>
      </c>
      <c r="J104" s="10"/>
      <c r="K104" s="10">
        <v>-24146</v>
      </c>
      <c r="L104" s="10">
        <v>-39115</v>
      </c>
      <c r="M104" s="10"/>
      <c r="N104" s="10">
        <v>-39115</v>
      </c>
    </row>
    <row r="105" spans="1:14">
      <c r="A105" s="4" t="s">
        <v>391</v>
      </c>
      <c r="B105" s="9">
        <v>12618</v>
      </c>
      <c r="C105" s="9">
        <v>0</v>
      </c>
      <c r="D105" s="9"/>
      <c r="E105" s="9">
        <v>0</v>
      </c>
      <c r="F105" s="9">
        <v>-32764</v>
      </c>
      <c r="G105" s="9">
        <v>0</v>
      </c>
      <c r="H105" s="9">
        <v>36</v>
      </c>
      <c r="I105" s="9">
        <v>117927</v>
      </c>
      <c r="J105" s="9">
        <v>85</v>
      </c>
      <c r="K105" s="9">
        <v>81813</v>
      </c>
      <c r="L105" s="9">
        <v>179715</v>
      </c>
      <c r="M105" s="9">
        <v>4173</v>
      </c>
      <c r="N105" s="9">
        <v>183888</v>
      </c>
    </row>
    <row r="106" spans="1:14">
      <c r="A106" s="11"/>
      <c r="B106" s="12"/>
      <c r="C106" s="12"/>
      <c r="D106" s="12"/>
      <c r="E106" s="12"/>
      <c r="F106" s="12"/>
      <c r="G106" s="12"/>
      <c r="H106" s="12"/>
      <c r="I106" s="12"/>
      <c r="J106" s="12"/>
      <c r="K106" s="12"/>
      <c r="L106" s="12"/>
      <c r="M106" s="12"/>
      <c r="N106" s="12"/>
    </row>
    <row r="107" spans="1:14">
      <c r="A107" s="26" t="s">
        <v>392</v>
      </c>
      <c r="B107" s="12">
        <v>12618</v>
      </c>
      <c r="C107" s="12">
        <v>0</v>
      </c>
      <c r="D107" s="12"/>
      <c r="E107" s="12">
        <v>0</v>
      </c>
      <c r="F107" s="12">
        <v>-32764</v>
      </c>
      <c r="G107" s="12">
        <v>0</v>
      </c>
      <c r="H107" s="12">
        <v>36</v>
      </c>
      <c r="I107" s="12">
        <v>117927</v>
      </c>
      <c r="J107" s="12">
        <v>85</v>
      </c>
      <c r="K107" s="12">
        <v>81813</v>
      </c>
      <c r="L107" s="12">
        <v>179715</v>
      </c>
      <c r="M107" s="12">
        <v>4173</v>
      </c>
      <c r="N107" s="12">
        <v>183888</v>
      </c>
    </row>
    <row r="108" spans="1:14">
      <c r="A108" s="5" t="s">
        <v>366</v>
      </c>
      <c r="B108" s="10"/>
      <c r="C108" s="10"/>
      <c r="D108" s="10"/>
      <c r="E108" s="10"/>
      <c r="F108" s="10"/>
      <c r="G108" s="10"/>
      <c r="H108" s="10"/>
      <c r="I108" s="10"/>
      <c r="J108" s="10"/>
      <c r="K108" s="10">
        <v>21421</v>
      </c>
      <c r="L108" s="10">
        <v>21421</v>
      </c>
      <c r="M108" s="10">
        <v>311</v>
      </c>
      <c r="N108" s="10">
        <v>21732</v>
      </c>
    </row>
    <row r="109" spans="1:14">
      <c r="A109" s="5" t="s">
        <v>367</v>
      </c>
      <c r="B109" s="10"/>
      <c r="C109" s="10"/>
      <c r="D109" s="10"/>
      <c r="E109" s="10"/>
      <c r="F109" s="10">
        <v>-1007</v>
      </c>
      <c r="G109" s="10"/>
      <c r="H109" s="10"/>
      <c r="I109" s="10"/>
      <c r="J109" s="10"/>
      <c r="K109" s="10"/>
      <c r="L109" s="10">
        <v>-1007</v>
      </c>
      <c r="M109" s="10">
        <v>-150</v>
      </c>
      <c r="N109" s="10">
        <v>-1157</v>
      </c>
    </row>
    <row r="110" spans="1:14">
      <c r="A110" s="5" t="s">
        <v>368</v>
      </c>
      <c r="B110" s="10"/>
      <c r="C110" s="10"/>
      <c r="D110" s="10"/>
      <c r="E110" s="10"/>
      <c r="F110" s="10"/>
      <c r="G110" s="10"/>
      <c r="H110" s="10"/>
      <c r="I110" s="10"/>
      <c r="J110" s="10"/>
      <c r="K110" s="10"/>
      <c r="L110" s="10">
        <v>0</v>
      </c>
      <c r="M110" s="10"/>
      <c r="N110" s="10">
        <v>0</v>
      </c>
    </row>
    <row r="111" spans="1:14">
      <c r="A111" s="5" t="s">
        <v>369</v>
      </c>
      <c r="B111" s="10"/>
      <c r="C111" s="10"/>
      <c r="D111" s="10"/>
      <c r="E111" s="10"/>
      <c r="F111" s="10"/>
      <c r="G111" s="10"/>
      <c r="H111" s="10"/>
      <c r="I111" s="10"/>
      <c r="J111" s="10"/>
      <c r="K111" s="10"/>
      <c r="L111" s="10">
        <v>0</v>
      </c>
      <c r="M111" s="10"/>
      <c r="N111" s="10">
        <v>0</v>
      </c>
    </row>
    <row r="112" spans="1:14">
      <c r="A112" s="5" t="s">
        <v>370</v>
      </c>
      <c r="B112" s="10"/>
      <c r="C112" s="10"/>
      <c r="D112" s="10"/>
      <c r="E112" s="10"/>
      <c r="F112" s="10"/>
      <c r="G112" s="10"/>
      <c r="H112" s="10"/>
      <c r="I112" s="10"/>
      <c r="J112" s="10"/>
      <c r="K112" s="10"/>
      <c r="L112" s="10">
        <v>0</v>
      </c>
      <c r="M112" s="10"/>
      <c r="N112" s="10">
        <v>0</v>
      </c>
    </row>
    <row r="113" spans="1:14">
      <c r="A113" s="5" t="s">
        <v>371</v>
      </c>
      <c r="B113" s="10"/>
      <c r="C113" s="10"/>
      <c r="D113" s="10"/>
      <c r="E113" s="10"/>
      <c r="F113" s="10"/>
      <c r="G113" s="10"/>
      <c r="H113" s="10"/>
      <c r="I113" s="10"/>
      <c r="J113" s="10"/>
      <c r="K113" s="10"/>
      <c r="L113" s="10">
        <v>0</v>
      </c>
      <c r="M113" s="10"/>
      <c r="N113" s="10">
        <v>0</v>
      </c>
    </row>
    <row r="114" spans="1:14">
      <c r="A114" s="5" t="s">
        <v>372</v>
      </c>
      <c r="B114" s="10"/>
      <c r="C114" s="10"/>
      <c r="D114" s="10"/>
      <c r="E114" s="10"/>
      <c r="F114" s="10"/>
      <c r="G114" s="10"/>
      <c r="H114" s="10"/>
      <c r="I114" s="10"/>
      <c r="J114" s="10"/>
      <c r="K114" s="10"/>
      <c r="L114" s="10">
        <v>0</v>
      </c>
      <c r="M114" s="10"/>
      <c r="N114" s="10">
        <v>0</v>
      </c>
    </row>
    <row r="115" spans="1:14">
      <c r="A115" s="4" t="s">
        <v>393</v>
      </c>
      <c r="B115" s="9">
        <v>12618</v>
      </c>
      <c r="C115" s="9">
        <v>0</v>
      </c>
      <c r="D115" s="9"/>
      <c r="E115" s="9">
        <v>0</v>
      </c>
      <c r="F115" s="9">
        <v>-33771</v>
      </c>
      <c r="G115" s="9">
        <v>0</v>
      </c>
      <c r="H115" s="9">
        <v>36</v>
      </c>
      <c r="I115" s="9">
        <v>117927</v>
      </c>
      <c r="J115" s="9">
        <v>85</v>
      </c>
      <c r="K115" s="9">
        <v>103234</v>
      </c>
      <c r="L115" s="9">
        <v>200129</v>
      </c>
      <c r="M115" s="9">
        <v>4334</v>
      </c>
      <c r="N115" s="9">
        <v>204463</v>
      </c>
    </row>
    <row r="116" spans="1:14">
      <c r="A116" s="11"/>
      <c r="B116" s="12"/>
      <c r="C116" s="12"/>
      <c r="D116" s="12"/>
      <c r="E116" s="12"/>
      <c r="F116" s="12"/>
      <c r="G116" s="12"/>
      <c r="H116" s="12"/>
      <c r="I116" s="12"/>
      <c r="J116" s="12"/>
      <c r="K116" s="12"/>
      <c r="L116" s="12"/>
      <c r="M116" s="12"/>
      <c r="N116" s="12"/>
    </row>
    <row r="117" spans="1:14">
      <c r="A117" s="26" t="s">
        <v>394</v>
      </c>
      <c r="B117" s="12">
        <v>12618</v>
      </c>
      <c r="C117" s="12">
        <v>0</v>
      </c>
      <c r="D117" s="12"/>
      <c r="E117" s="12">
        <v>0</v>
      </c>
      <c r="F117" s="12">
        <v>-33771</v>
      </c>
      <c r="G117" s="12">
        <v>0</v>
      </c>
      <c r="H117" s="12">
        <v>36</v>
      </c>
      <c r="I117" s="12">
        <v>117927</v>
      </c>
      <c r="J117" s="12">
        <v>85</v>
      </c>
      <c r="K117" s="12">
        <v>103234</v>
      </c>
      <c r="L117" s="12">
        <v>200129</v>
      </c>
      <c r="M117" s="12">
        <v>4334</v>
      </c>
      <c r="N117" s="12">
        <v>204463</v>
      </c>
    </row>
    <row r="118" spans="1:14">
      <c r="A118" s="5" t="s">
        <v>366</v>
      </c>
      <c r="B118" s="10"/>
      <c r="C118" s="10"/>
      <c r="D118" s="10"/>
      <c r="E118" s="10"/>
      <c r="F118" s="10"/>
      <c r="G118" s="10"/>
      <c r="H118" s="10"/>
      <c r="I118" s="10"/>
      <c r="J118" s="10"/>
      <c r="K118" s="10">
        <v>3750</v>
      </c>
      <c r="L118" s="10">
        <v>3750</v>
      </c>
      <c r="M118" s="10">
        <v>-81</v>
      </c>
      <c r="N118" s="10">
        <v>3669</v>
      </c>
    </row>
    <row r="119" spans="1:14">
      <c r="A119" s="5" t="s">
        <v>367</v>
      </c>
      <c r="B119" s="10"/>
      <c r="C119" s="10"/>
      <c r="D119" s="10"/>
      <c r="E119" s="10"/>
      <c r="F119" s="10">
        <v>-2103</v>
      </c>
      <c r="G119" s="10"/>
      <c r="H119" s="10"/>
      <c r="I119" s="10"/>
      <c r="J119" s="10"/>
      <c r="K119" s="10">
        <v>169</v>
      </c>
      <c r="L119" s="10">
        <v>-1934</v>
      </c>
      <c r="M119" s="10">
        <v>-317</v>
      </c>
      <c r="N119" s="10">
        <v>-2251</v>
      </c>
    </row>
    <row r="120" spans="1:14">
      <c r="A120" s="5" t="s">
        <v>368</v>
      </c>
      <c r="B120" s="10"/>
      <c r="C120" s="10"/>
      <c r="D120" s="10"/>
      <c r="E120" s="10"/>
      <c r="F120" s="10"/>
      <c r="G120" s="10"/>
      <c r="H120" s="10"/>
      <c r="I120" s="10"/>
      <c r="J120" s="10"/>
      <c r="K120" s="10"/>
      <c r="L120" s="10">
        <v>0</v>
      </c>
      <c r="M120" s="10"/>
      <c r="N120" s="10">
        <v>0</v>
      </c>
    </row>
    <row r="121" spans="1:14">
      <c r="A121" s="5" t="s">
        <v>369</v>
      </c>
      <c r="B121" s="10"/>
      <c r="C121" s="10"/>
      <c r="D121" s="10"/>
      <c r="E121" s="10"/>
      <c r="F121" s="10"/>
      <c r="G121" s="10"/>
      <c r="H121" s="10"/>
      <c r="I121" s="10">
        <v>0</v>
      </c>
      <c r="J121" s="10"/>
      <c r="K121" s="10"/>
      <c r="L121" s="10">
        <v>0</v>
      </c>
      <c r="M121" s="10"/>
      <c r="N121" s="10">
        <v>0</v>
      </c>
    </row>
    <row r="122" spans="1:14">
      <c r="A122" s="5" t="s">
        <v>370</v>
      </c>
      <c r="B122" s="10"/>
      <c r="C122" s="10"/>
      <c r="D122" s="10"/>
      <c r="E122" s="10"/>
      <c r="F122" s="10"/>
      <c r="G122" s="10"/>
      <c r="H122" s="10"/>
      <c r="I122" s="10"/>
      <c r="J122" s="10"/>
      <c r="K122" s="10">
        <v>2173</v>
      </c>
      <c r="L122" s="10">
        <v>2173</v>
      </c>
      <c r="M122" s="10">
        <v>21</v>
      </c>
      <c r="N122" s="10">
        <v>2194</v>
      </c>
    </row>
    <row r="123" spans="1:14">
      <c r="A123" s="5" t="s">
        <v>371</v>
      </c>
      <c r="B123" s="10"/>
      <c r="C123" s="10"/>
      <c r="D123" s="10"/>
      <c r="E123" s="10"/>
      <c r="F123" s="10"/>
      <c r="G123" s="10"/>
      <c r="H123" s="10"/>
      <c r="I123" s="10"/>
      <c r="J123" s="10"/>
      <c r="K123" s="10"/>
      <c r="L123" s="10">
        <v>0</v>
      </c>
      <c r="M123" s="10"/>
      <c r="N123" s="10">
        <v>0</v>
      </c>
    </row>
    <row r="124" spans="1:14">
      <c r="A124" s="5" t="s">
        <v>372</v>
      </c>
      <c r="B124" s="10"/>
      <c r="C124" s="10"/>
      <c r="D124" s="10"/>
      <c r="E124" s="10"/>
      <c r="F124" s="10"/>
      <c r="G124" s="10"/>
      <c r="H124" s="10"/>
      <c r="I124" s="10"/>
      <c r="J124" s="10"/>
      <c r="K124" s="10"/>
      <c r="L124" s="10">
        <v>0</v>
      </c>
      <c r="M124" s="10"/>
      <c r="N124" s="10">
        <v>0</v>
      </c>
    </row>
    <row r="125" spans="1:14">
      <c r="A125" s="4" t="s">
        <v>395</v>
      </c>
      <c r="B125" s="9">
        <v>12618</v>
      </c>
      <c r="C125" s="9">
        <v>0</v>
      </c>
      <c r="D125" s="9"/>
      <c r="E125" s="9">
        <v>0</v>
      </c>
      <c r="F125" s="9">
        <v>-35874</v>
      </c>
      <c r="G125" s="9">
        <v>0</v>
      </c>
      <c r="H125" s="9">
        <v>36</v>
      </c>
      <c r="I125" s="9">
        <v>117927</v>
      </c>
      <c r="J125" s="9">
        <v>85</v>
      </c>
      <c r="K125" s="9">
        <v>109326</v>
      </c>
      <c r="L125" s="9">
        <v>204118</v>
      </c>
      <c r="M125" s="9">
        <v>3957</v>
      </c>
      <c r="N125" s="9">
        <v>208075</v>
      </c>
    </row>
    <row r="126" spans="1:14">
      <c r="A126" s="11"/>
      <c r="B126" s="12"/>
      <c r="C126" s="12"/>
      <c r="D126" s="12"/>
      <c r="E126" s="12"/>
      <c r="F126" s="12"/>
      <c r="G126" s="12"/>
      <c r="H126" s="12"/>
      <c r="I126" s="12"/>
      <c r="J126" s="12"/>
      <c r="K126" s="12"/>
      <c r="L126" s="12"/>
      <c r="M126" s="12"/>
      <c r="N126" s="12"/>
    </row>
    <row r="127" spans="1:14">
      <c r="A127" s="26" t="s">
        <v>396</v>
      </c>
      <c r="B127" s="12">
        <v>12618</v>
      </c>
      <c r="C127" s="12"/>
      <c r="D127" s="12"/>
      <c r="E127" s="12"/>
      <c r="F127" s="12">
        <v>-35874</v>
      </c>
      <c r="G127" s="12"/>
      <c r="H127" s="12">
        <v>36</v>
      </c>
      <c r="I127" s="12">
        <v>117927</v>
      </c>
      <c r="J127" s="12">
        <v>85</v>
      </c>
      <c r="K127" s="12">
        <v>109326</v>
      </c>
      <c r="L127" s="12">
        <v>204118</v>
      </c>
      <c r="M127" s="12">
        <v>3957</v>
      </c>
      <c r="N127" s="12">
        <v>208075</v>
      </c>
    </row>
    <row r="128" spans="1:14">
      <c r="A128" s="5" t="s">
        <v>366</v>
      </c>
      <c r="B128" s="10"/>
      <c r="C128" s="10"/>
      <c r="D128" s="10"/>
      <c r="E128" s="10"/>
      <c r="F128" s="10"/>
      <c r="G128" s="10"/>
      <c r="H128" s="10"/>
      <c r="I128" s="10"/>
      <c r="J128" s="10"/>
      <c r="K128" s="10">
        <v>11799</v>
      </c>
      <c r="L128" s="10">
        <v>11799</v>
      </c>
      <c r="M128" s="10">
        <v>119</v>
      </c>
      <c r="N128" s="10">
        <v>11918</v>
      </c>
    </row>
    <row r="129" spans="1:14">
      <c r="A129" s="5" t="s">
        <v>367</v>
      </c>
      <c r="B129" s="10"/>
      <c r="C129" s="10"/>
      <c r="D129" s="10"/>
      <c r="E129" s="10"/>
      <c r="F129" s="10">
        <v>-2841</v>
      </c>
      <c r="G129" s="10"/>
      <c r="H129" s="10"/>
      <c r="I129" s="10"/>
      <c r="J129" s="10"/>
      <c r="K129" s="10"/>
      <c r="L129" s="10">
        <v>-2841</v>
      </c>
      <c r="M129" s="10">
        <v>-443</v>
      </c>
      <c r="N129" s="10">
        <v>-3284</v>
      </c>
    </row>
    <row r="130" spans="1:14">
      <c r="A130" s="5" t="s">
        <v>368</v>
      </c>
      <c r="B130" s="10"/>
      <c r="C130" s="10"/>
      <c r="D130" s="10"/>
      <c r="E130" s="10"/>
      <c r="F130" s="10"/>
      <c r="G130" s="10"/>
      <c r="H130" s="10"/>
      <c r="I130" s="10"/>
      <c r="J130" s="10"/>
      <c r="K130" s="10"/>
      <c r="L130" s="10">
        <v>0</v>
      </c>
      <c r="M130" s="10"/>
      <c r="N130" s="10">
        <v>0</v>
      </c>
    </row>
    <row r="131" spans="1:14">
      <c r="A131" s="5" t="s">
        <v>369</v>
      </c>
      <c r="B131" s="10"/>
      <c r="C131" s="10"/>
      <c r="D131" s="10"/>
      <c r="E131" s="10"/>
      <c r="F131" s="10"/>
      <c r="G131" s="10"/>
      <c r="H131" s="10"/>
      <c r="I131" s="10"/>
      <c r="J131" s="10"/>
      <c r="K131" s="10"/>
      <c r="L131" s="10">
        <v>0</v>
      </c>
      <c r="M131" s="10"/>
      <c r="N131" s="10">
        <v>0</v>
      </c>
    </row>
    <row r="132" spans="1:14">
      <c r="A132" s="5" t="s">
        <v>370</v>
      </c>
      <c r="B132" s="10"/>
      <c r="C132" s="10"/>
      <c r="D132" s="10"/>
      <c r="E132" s="10"/>
      <c r="F132" s="10"/>
      <c r="G132" s="10"/>
      <c r="H132" s="10"/>
      <c r="I132" s="10"/>
      <c r="J132" s="10"/>
      <c r="K132" s="10"/>
      <c r="L132" s="10">
        <v>0</v>
      </c>
      <c r="M132" s="10"/>
      <c r="N132" s="10">
        <v>0</v>
      </c>
    </row>
    <row r="133" spans="1:14">
      <c r="A133" s="5" t="s">
        <v>371</v>
      </c>
      <c r="B133" s="10"/>
      <c r="C133" s="10"/>
      <c r="D133" s="10"/>
      <c r="E133" s="10"/>
      <c r="F133" s="10"/>
      <c r="G133" s="10"/>
      <c r="H133" s="10"/>
      <c r="I133" s="10"/>
      <c r="J133" s="10"/>
      <c r="K133" s="10"/>
      <c r="L133" s="10">
        <v>0</v>
      </c>
      <c r="M133" s="10"/>
      <c r="N133" s="10">
        <v>0</v>
      </c>
    </row>
    <row r="134" spans="1:14">
      <c r="A134" s="5" t="s">
        <v>372</v>
      </c>
      <c r="B134" s="10"/>
      <c r="C134" s="10"/>
      <c r="D134" s="10"/>
      <c r="E134" s="10"/>
      <c r="F134" s="10"/>
      <c r="G134" s="10"/>
      <c r="H134" s="10"/>
      <c r="I134" s="10"/>
      <c r="J134" s="10"/>
      <c r="K134" s="10"/>
      <c r="L134" s="10">
        <v>0</v>
      </c>
      <c r="M134" s="10"/>
      <c r="N134" s="10">
        <v>0</v>
      </c>
    </row>
    <row r="135" spans="1:14">
      <c r="A135" s="4" t="s">
        <v>397</v>
      </c>
      <c r="B135" s="9">
        <v>12618</v>
      </c>
      <c r="C135" s="9">
        <v>0</v>
      </c>
      <c r="D135" s="9"/>
      <c r="E135" s="9">
        <v>0</v>
      </c>
      <c r="F135" s="9">
        <v>-38715</v>
      </c>
      <c r="G135" s="9">
        <v>0</v>
      </c>
      <c r="H135" s="9">
        <v>36</v>
      </c>
      <c r="I135" s="9">
        <v>117927</v>
      </c>
      <c r="J135" s="9">
        <v>85</v>
      </c>
      <c r="K135" s="9">
        <v>121125</v>
      </c>
      <c r="L135" s="9">
        <v>213076</v>
      </c>
      <c r="M135" s="9">
        <v>3633</v>
      </c>
      <c r="N135" s="9">
        <v>216709</v>
      </c>
    </row>
    <row r="136" spans="1:14">
      <c r="A136" s="11"/>
      <c r="B136" s="12"/>
      <c r="C136" s="12"/>
      <c r="D136" s="12"/>
      <c r="E136" s="12"/>
      <c r="F136" s="12"/>
      <c r="G136" s="12"/>
      <c r="H136" s="12"/>
      <c r="I136" s="12"/>
      <c r="J136" s="12"/>
      <c r="K136" s="12"/>
      <c r="L136" s="12"/>
      <c r="M136" s="12"/>
      <c r="N136" s="12"/>
    </row>
    <row r="137" spans="1:14">
      <c r="A137" s="26" t="s">
        <v>398</v>
      </c>
      <c r="B137" s="12">
        <v>12618</v>
      </c>
      <c r="C137" s="12">
        <v>0</v>
      </c>
      <c r="D137" s="12"/>
      <c r="E137" s="12">
        <v>0</v>
      </c>
      <c r="F137" s="12">
        <v>-38715</v>
      </c>
      <c r="G137" s="12">
        <v>0</v>
      </c>
      <c r="H137" s="12">
        <v>36</v>
      </c>
      <c r="I137" s="12">
        <v>117927</v>
      </c>
      <c r="J137" s="12">
        <v>85</v>
      </c>
      <c r="K137" s="12">
        <v>121125</v>
      </c>
      <c r="L137" s="12">
        <v>213076</v>
      </c>
      <c r="M137" s="12">
        <v>3633</v>
      </c>
      <c r="N137" s="12">
        <v>216709</v>
      </c>
    </row>
    <row r="138" spans="1:14">
      <c r="A138" s="5" t="s">
        <v>366</v>
      </c>
      <c r="B138" s="10"/>
      <c r="C138" s="10"/>
      <c r="D138" s="10"/>
      <c r="E138" s="10"/>
      <c r="F138" s="10"/>
      <c r="G138" s="10"/>
      <c r="H138" s="10"/>
      <c r="I138" s="10"/>
      <c r="J138" s="10"/>
      <c r="K138" s="10">
        <v>14978</v>
      </c>
      <c r="L138" s="10">
        <v>14978</v>
      </c>
      <c r="M138" s="10">
        <v>321</v>
      </c>
      <c r="N138" s="10">
        <v>15299</v>
      </c>
    </row>
    <row r="139" spans="1:14">
      <c r="A139" s="5" t="s">
        <v>367</v>
      </c>
      <c r="B139" s="10"/>
      <c r="C139" s="10"/>
      <c r="D139" s="10"/>
      <c r="E139" s="10"/>
      <c r="F139" s="10">
        <v>2670</v>
      </c>
      <c r="G139" s="10"/>
      <c r="H139" s="10"/>
      <c r="I139" s="10"/>
      <c r="J139" s="10"/>
      <c r="K139" s="10">
        <v>68</v>
      </c>
      <c r="L139" s="10">
        <v>2738</v>
      </c>
      <c r="M139" s="10">
        <v>457</v>
      </c>
      <c r="N139" s="10">
        <v>3195</v>
      </c>
    </row>
    <row r="140" spans="1:14">
      <c r="A140" s="5" t="s">
        <v>368</v>
      </c>
      <c r="B140" s="10"/>
      <c r="C140" s="10"/>
      <c r="D140" s="10"/>
      <c r="E140" s="10"/>
      <c r="F140" s="10"/>
      <c r="G140" s="10"/>
      <c r="H140" s="10"/>
      <c r="I140" s="10"/>
      <c r="J140" s="10"/>
      <c r="K140" s="10"/>
      <c r="L140" s="10">
        <v>0</v>
      </c>
      <c r="M140" s="10"/>
      <c r="N140" s="10">
        <v>0</v>
      </c>
    </row>
    <row r="141" spans="1:14">
      <c r="A141" s="5" t="s">
        <v>369</v>
      </c>
      <c r="B141" s="10"/>
      <c r="C141" s="10"/>
      <c r="D141" s="10"/>
      <c r="E141" s="10"/>
      <c r="F141" s="10"/>
      <c r="G141" s="10"/>
      <c r="H141" s="10"/>
      <c r="I141" s="10">
        <v>13317</v>
      </c>
      <c r="J141" s="10"/>
      <c r="K141" s="10">
        <v>-13317</v>
      </c>
      <c r="L141" s="10">
        <v>0</v>
      </c>
      <c r="M141" s="10"/>
      <c r="N141" s="10">
        <v>0</v>
      </c>
    </row>
    <row r="142" spans="1:14">
      <c r="A142" s="5" t="s">
        <v>370</v>
      </c>
      <c r="B142" s="10"/>
      <c r="C142" s="10"/>
      <c r="D142" s="10"/>
      <c r="E142" s="10"/>
      <c r="F142" s="10"/>
      <c r="G142" s="10"/>
      <c r="H142" s="10"/>
      <c r="I142" s="10"/>
      <c r="J142" s="10"/>
      <c r="K142" s="10"/>
      <c r="L142" s="10">
        <v>0</v>
      </c>
      <c r="M142" s="10"/>
      <c r="N142" s="10">
        <v>0</v>
      </c>
    </row>
    <row r="143" spans="1:14">
      <c r="A143" s="5" t="s">
        <v>371</v>
      </c>
      <c r="B143" s="10"/>
      <c r="C143" s="10"/>
      <c r="D143" s="10"/>
      <c r="E143" s="10"/>
      <c r="F143" s="10"/>
      <c r="G143" s="10"/>
      <c r="H143" s="10"/>
      <c r="I143" s="10"/>
      <c r="J143" s="10"/>
      <c r="K143" s="10">
        <v>-1164</v>
      </c>
      <c r="L143" s="10">
        <v>-1164</v>
      </c>
      <c r="M143" s="10"/>
      <c r="N143" s="10">
        <v>-1164</v>
      </c>
    </row>
    <row r="144" spans="1:14">
      <c r="A144" s="5" t="s">
        <v>372</v>
      </c>
      <c r="B144" s="10"/>
      <c r="C144" s="10"/>
      <c r="D144" s="10"/>
      <c r="E144" s="10"/>
      <c r="F144" s="10"/>
      <c r="G144" s="10"/>
      <c r="H144" s="10"/>
      <c r="I144" s="10"/>
      <c r="J144" s="10"/>
      <c r="K144" s="10">
        <v>-39746</v>
      </c>
      <c r="L144" s="10">
        <v>-39746</v>
      </c>
      <c r="M144" s="10"/>
      <c r="N144" s="10">
        <v>-39746</v>
      </c>
    </row>
    <row r="145" spans="1:14">
      <c r="A145" s="4" t="s">
        <v>399</v>
      </c>
      <c r="B145" s="9">
        <v>12618</v>
      </c>
      <c r="C145" s="9">
        <v>0</v>
      </c>
      <c r="D145" s="9"/>
      <c r="E145" s="9">
        <v>0</v>
      </c>
      <c r="F145" s="9">
        <v>-36045</v>
      </c>
      <c r="G145" s="9">
        <v>0</v>
      </c>
      <c r="H145" s="9">
        <v>36</v>
      </c>
      <c r="I145" s="9">
        <v>131244</v>
      </c>
      <c r="J145" s="9">
        <v>85</v>
      </c>
      <c r="K145" s="9">
        <v>81944</v>
      </c>
      <c r="L145" s="9">
        <v>189882</v>
      </c>
      <c r="M145" s="9">
        <v>4411</v>
      </c>
      <c r="N145" s="9">
        <v>194293</v>
      </c>
    </row>
    <row r="146" spans="1:14">
      <c r="A146" s="11"/>
      <c r="B146" s="12"/>
      <c r="C146" s="12"/>
      <c r="D146" s="12"/>
      <c r="E146" s="12"/>
      <c r="F146" s="12"/>
      <c r="G146" s="12"/>
      <c r="H146" s="12"/>
      <c r="I146" s="12"/>
      <c r="J146" s="12"/>
      <c r="K146" s="12"/>
      <c r="L146" s="12"/>
      <c r="M146" s="12"/>
      <c r="N146" s="12"/>
    </row>
    <row r="147" spans="1:14">
      <c r="A147" s="26" t="s">
        <v>400</v>
      </c>
      <c r="B147" s="12">
        <v>12618</v>
      </c>
      <c r="C147" s="12">
        <v>0</v>
      </c>
      <c r="D147" s="12"/>
      <c r="E147" s="12">
        <v>0</v>
      </c>
      <c r="F147" s="12">
        <v>-36045</v>
      </c>
      <c r="G147" s="12">
        <v>0</v>
      </c>
      <c r="H147" s="12">
        <v>36</v>
      </c>
      <c r="I147" s="12">
        <v>131244</v>
      </c>
      <c r="J147" s="12">
        <v>85</v>
      </c>
      <c r="K147" s="12">
        <v>81944</v>
      </c>
      <c r="L147" s="12">
        <v>189882</v>
      </c>
      <c r="M147" s="12">
        <v>4411</v>
      </c>
      <c r="N147" s="12">
        <v>194293</v>
      </c>
    </row>
    <row r="148" spans="1:14">
      <c r="A148" s="5" t="s">
        <v>366</v>
      </c>
      <c r="B148" s="10"/>
      <c r="C148" s="10"/>
      <c r="D148" s="10"/>
      <c r="E148" s="10"/>
      <c r="F148" s="10"/>
      <c r="G148" s="10"/>
      <c r="H148" s="10"/>
      <c r="I148" s="10"/>
      <c r="J148" s="10"/>
      <c r="K148" s="10">
        <v>21372</v>
      </c>
      <c r="L148" s="10">
        <v>21372</v>
      </c>
      <c r="M148" s="10">
        <v>444</v>
      </c>
      <c r="N148" s="10">
        <v>21816</v>
      </c>
    </row>
    <row r="149" spans="1:14">
      <c r="A149" s="5" t="s">
        <v>367</v>
      </c>
      <c r="B149" s="10"/>
      <c r="C149" s="10"/>
      <c r="D149" s="10"/>
      <c r="E149" s="10"/>
      <c r="F149" s="10">
        <v>-1817</v>
      </c>
      <c r="G149" s="10"/>
      <c r="H149" s="10"/>
      <c r="I149" s="10"/>
      <c r="J149" s="10"/>
      <c r="K149" s="10">
        <v>0</v>
      </c>
      <c r="L149" s="10">
        <v>-1817</v>
      </c>
      <c r="M149" s="10">
        <v>-340</v>
      </c>
      <c r="N149" s="10">
        <v>-2157</v>
      </c>
    </row>
    <row r="150" spans="1:14">
      <c r="A150" s="5" t="s">
        <v>368</v>
      </c>
      <c r="B150" s="10"/>
      <c r="C150" s="10"/>
      <c r="D150" s="10"/>
      <c r="E150" s="10"/>
      <c r="F150" s="10"/>
      <c r="G150" s="10"/>
      <c r="H150" s="10"/>
      <c r="I150" s="10"/>
      <c r="J150" s="10"/>
      <c r="K150" s="10"/>
      <c r="L150" s="10">
        <v>0</v>
      </c>
      <c r="M150" s="10"/>
      <c r="N150" s="10">
        <v>0</v>
      </c>
    </row>
    <row r="151" spans="1:14">
      <c r="A151" s="5" t="s">
        <v>369</v>
      </c>
      <c r="B151" s="10"/>
      <c r="C151" s="10"/>
      <c r="D151" s="10"/>
      <c r="E151" s="10"/>
      <c r="F151" s="10"/>
      <c r="G151" s="10"/>
      <c r="H151" s="10"/>
      <c r="I151" s="10">
        <v>0</v>
      </c>
      <c r="J151" s="10"/>
      <c r="K151" s="10"/>
      <c r="L151" s="10">
        <v>0</v>
      </c>
      <c r="M151" s="10"/>
      <c r="N151" s="10">
        <v>0</v>
      </c>
    </row>
    <row r="152" spans="1:14">
      <c r="A152" s="5" t="s">
        <v>370</v>
      </c>
      <c r="B152" s="10"/>
      <c r="C152" s="10"/>
      <c r="D152" s="10"/>
      <c r="E152" s="10"/>
      <c r="F152" s="10"/>
      <c r="G152" s="10"/>
      <c r="H152" s="10"/>
      <c r="I152" s="10"/>
      <c r="J152" s="10"/>
      <c r="K152" s="10"/>
      <c r="L152" s="10">
        <v>0</v>
      </c>
      <c r="M152" s="10"/>
      <c r="N152" s="10">
        <v>0</v>
      </c>
    </row>
    <row r="153" spans="1:14">
      <c r="A153" s="5" t="s">
        <v>371</v>
      </c>
      <c r="B153" s="10"/>
      <c r="C153" s="10"/>
      <c r="D153" s="10"/>
      <c r="E153" s="10"/>
      <c r="F153" s="10"/>
      <c r="G153" s="10"/>
      <c r="H153" s="10"/>
      <c r="I153" s="10"/>
      <c r="J153" s="10"/>
      <c r="K153" s="10"/>
      <c r="L153" s="10">
        <v>0</v>
      </c>
      <c r="M153" s="10"/>
      <c r="N153" s="10">
        <v>0</v>
      </c>
    </row>
    <row r="154" spans="1:14">
      <c r="A154" s="5" t="s">
        <v>372</v>
      </c>
      <c r="B154" s="10"/>
      <c r="C154" s="10"/>
      <c r="D154" s="10"/>
      <c r="E154" s="10"/>
      <c r="F154" s="10"/>
      <c r="G154" s="10"/>
      <c r="H154" s="10"/>
      <c r="I154" s="10"/>
      <c r="J154" s="10"/>
      <c r="K154" s="10"/>
      <c r="L154" s="10">
        <v>0</v>
      </c>
      <c r="M154" s="10">
        <v>-197</v>
      </c>
      <c r="N154" s="10">
        <v>-197</v>
      </c>
    </row>
    <row r="155" spans="1:14">
      <c r="A155" s="4" t="s">
        <v>401</v>
      </c>
      <c r="B155" s="9">
        <v>12618</v>
      </c>
      <c r="C155" s="9">
        <v>0</v>
      </c>
      <c r="D155" s="9"/>
      <c r="E155" s="9">
        <v>0</v>
      </c>
      <c r="F155" s="9">
        <v>-37862</v>
      </c>
      <c r="G155" s="9">
        <v>0</v>
      </c>
      <c r="H155" s="9">
        <v>36</v>
      </c>
      <c r="I155" s="9">
        <v>131244</v>
      </c>
      <c r="J155" s="9">
        <v>85</v>
      </c>
      <c r="K155" s="9">
        <v>103316</v>
      </c>
      <c r="L155" s="9">
        <v>209437</v>
      </c>
      <c r="M155" s="9">
        <v>4318</v>
      </c>
      <c r="N155" s="9">
        <v>213755</v>
      </c>
    </row>
    <row r="156" spans="1:14">
      <c r="A156" s="11"/>
      <c r="B156" s="12"/>
      <c r="C156" s="12"/>
      <c r="D156" s="12"/>
      <c r="E156" s="12"/>
      <c r="F156" s="12"/>
      <c r="G156" s="12"/>
      <c r="H156" s="12"/>
      <c r="I156" s="12"/>
      <c r="J156" s="12"/>
      <c r="K156" s="12"/>
      <c r="L156" s="12"/>
      <c r="M156" s="12"/>
      <c r="N156" s="12"/>
    </row>
    <row r="157" spans="1:14">
      <c r="A157" s="26" t="s">
        <v>402</v>
      </c>
      <c r="B157" s="12">
        <v>12618</v>
      </c>
      <c r="C157" s="12">
        <v>0</v>
      </c>
      <c r="D157" s="12"/>
      <c r="E157" s="12">
        <v>0</v>
      </c>
      <c r="F157" s="12">
        <v>-37862</v>
      </c>
      <c r="G157" s="12">
        <v>0</v>
      </c>
      <c r="H157" s="12">
        <v>36</v>
      </c>
      <c r="I157" s="12">
        <v>131244</v>
      </c>
      <c r="J157" s="12">
        <v>85</v>
      </c>
      <c r="K157" s="12">
        <v>103316</v>
      </c>
      <c r="L157" s="12">
        <v>209437</v>
      </c>
      <c r="M157" s="12">
        <v>4318</v>
      </c>
      <c r="N157" s="12">
        <v>213755</v>
      </c>
    </row>
    <row r="158" spans="1:14">
      <c r="A158" s="5" t="s">
        <v>366</v>
      </c>
      <c r="B158" s="10"/>
      <c r="C158" s="10"/>
      <c r="D158" s="10"/>
      <c r="E158" s="10"/>
      <c r="F158" s="10"/>
      <c r="G158" s="10"/>
      <c r="H158" s="10"/>
      <c r="I158" s="10"/>
      <c r="J158" s="10"/>
      <c r="K158" s="10">
        <v>4943</v>
      </c>
      <c r="L158" s="10">
        <v>4943</v>
      </c>
      <c r="M158" s="10">
        <v>-46</v>
      </c>
      <c r="N158" s="10">
        <v>4897</v>
      </c>
    </row>
    <row r="159" spans="1:14">
      <c r="A159" s="5" t="s">
        <v>367</v>
      </c>
      <c r="B159" s="10"/>
      <c r="C159" s="10"/>
      <c r="D159" s="10"/>
      <c r="E159" s="10"/>
      <c r="F159" s="10">
        <v>1419</v>
      </c>
      <c r="G159" s="10"/>
      <c r="H159" s="10"/>
      <c r="I159" s="10"/>
      <c r="J159" s="10"/>
      <c r="K159" s="10">
        <v>70</v>
      </c>
      <c r="L159" s="10">
        <v>1489</v>
      </c>
      <c r="M159" s="10">
        <v>182</v>
      </c>
      <c r="N159" s="10">
        <v>1671</v>
      </c>
    </row>
    <row r="160" spans="1:14">
      <c r="A160" s="5" t="s">
        <v>368</v>
      </c>
      <c r="B160" s="10"/>
      <c r="C160" s="10"/>
      <c r="D160" s="10"/>
      <c r="E160" s="10"/>
      <c r="F160" s="10"/>
      <c r="G160" s="10"/>
      <c r="H160" s="10"/>
      <c r="I160" s="10"/>
      <c r="J160" s="10"/>
      <c r="K160" s="10"/>
      <c r="L160" s="10">
        <v>0</v>
      </c>
      <c r="M160" s="10"/>
      <c r="N160" s="10">
        <v>0</v>
      </c>
    </row>
    <row r="161" spans="1:14">
      <c r="A161" s="5" t="s">
        <v>369</v>
      </c>
      <c r="B161" s="10"/>
      <c r="C161" s="10"/>
      <c r="D161" s="10"/>
      <c r="E161" s="10"/>
      <c r="F161" s="10"/>
      <c r="G161" s="10"/>
      <c r="H161" s="10"/>
      <c r="I161" s="10"/>
      <c r="J161" s="10"/>
      <c r="K161" s="10"/>
      <c r="L161" s="10">
        <v>0</v>
      </c>
      <c r="M161" s="10"/>
      <c r="N161" s="10">
        <v>0</v>
      </c>
    </row>
    <row r="162" spans="1:14">
      <c r="A162" s="5" t="s">
        <v>370</v>
      </c>
      <c r="B162" s="10"/>
      <c r="C162" s="10"/>
      <c r="D162" s="10"/>
      <c r="E162" s="10"/>
      <c r="F162" s="10"/>
      <c r="G162" s="10"/>
      <c r="H162" s="10"/>
      <c r="I162" s="10"/>
      <c r="J162" s="10"/>
      <c r="K162" s="10"/>
      <c r="L162" s="10">
        <v>0</v>
      </c>
      <c r="M162" s="10"/>
      <c r="N162" s="10">
        <v>0</v>
      </c>
    </row>
    <row r="163" spans="1:14">
      <c r="A163" s="5" t="s">
        <v>371</v>
      </c>
      <c r="B163" s="10"/>
      <c r="C163" s="10"/>
      <c r="D163" s="10"/>
      <c r="E163" s="10"/>
      <c r="F163" s="10"/>
      <c r="G163" s="10"/>
      <c r="H163" s="10"/>
      <c r="I163" s="10"/>
      <c r="J163" s="10"/>
      <c r="K163" s="10"/>
      <c r="L163" s="10">
        <v>0</v>
      </c>
      <c r="M163" s="10"/>
      <c r="N163" s="10">
        <v>0</v>
      </c>
    </row>
    <row r="164" spans="1:14">
      <c r="A164" s="5" t="s">
        <v>372</v>
      </c>
      <c r="B164" s="10"/>
      <c r="C164" s="10"/>
      <c r="D164" s="10"/>
      <c r="E164" s="10"/>
      <c r="F164" s="10"/>
      <c r="G164" s="10"/>
      <c r="H164" s="10"/>
      <c r="I164" s="10"/>
      <c r="J164" s="10"/>
      <c r="K164" s="10"/>
      <c r="L164" s="10">
        <v>0</v>
      </c>
      <c r="M164" s="10">
        <v>-1</v>
      </c>
      <c r="N164" s="10">
        <v>-1</v>
      </c>
    </row>
    <row r="165" spans="1:14">
      <c r="A165" s="4" t="s">
        <v>403</v>
      </c>
      <c r="B165" s="9">
        <v>12618</v>
      </c>
      <c r="C165" s="9">
        <v>0</v>
      </c>
      <c r="D165" s="9"/>
      <c r="E165" s="9">
        <v>0</v>
      </c>
      <c r="F165" s="9">
        <v>-36443</v>
      </c>
      <c r="G165" s="9">
        <v>0</v>
      </c>
      <c r="H165" s="9">
        <v>36</v>
      </c>
      <c r="I165" s="9">
        <v>131244</v>
      </c>
      <c r="J165" s="9">
        <v>85</v>
      </c>
      <c r="K165" s="9">
        <v>108329</v>
      </c>
      <c r="L165" s="9">
        <v>215869</v>
      </c>
      <c r="M165" s="9">
        <v>4453</v>
      </c>
      <c r="N165" s="9">
        <v>220322</v>
      </c>
    </row>
    <row r="166" spans="1:14">
      <c r="A166" s="11"/>
      <c r="B166" s="12"/>
      <c r="C166" s="12"/>
      <c r="D166" s="12"/>
      <c r="E166" s="12"/>
      <c r="F166" s="12"/>
      <c r="G166" s="12"/>
      <c r="H166" s="12"/>
      <c r="I166" s="12"/>
      <c r="J166" s="12"/>
      <c r="K166" s="12"/>
      <c r="L166" s="12"/>
      <c r="M166" s="12"/>
      <c r="N166" s="12"/>
    </row>
    <row r="167" spans="1:14">
      <c r="A167" s="26" t="s">
        <v>404</v>
      </c>
      <c r="B167" s="12">
        <v>12618</v>
      </c>
      <c r="C167" s="12"/>
      <c r="D167" s="12"/>
      <c r="E167" s="12"/>
      <c r="F167" s="12">
        <v>-36443</v>
      </c>
      <c r="G167" s="12"/>
      <c r="H167" s="12">
        <v>36</v>
      </c>
      <c r="I167" s="12">
        <v>131244</v>
      </c>
      <c r="J167" s="12">
        <v>85</v>
      </c>
      <c r="K167" s="12">
        <v>108329</v>
      </c>
      <c r="L167" s="12">
        <v>215869</v>
      </c>
      <c r="M167" s="12">
        <v>4453</v>
      </c>
      <c r="N167" s="12">
        <v>220322</v>
      </c>
    </row>
    <row r="168" spans="1:14">
      <c r="A168" s="5" t="s">
        <v>366</v>
      </c>
      <c r="B168" s="10"/>
      <c r="C168" s="10"/>
      <c r="D168" s="10"/>
      <c r="E168" s="10"/>
      <c r="F168" s="10"/>
      <c r="G168" s="10"/>
      <c r="H168" s="10"/>
      <c r="I168" s="10"/>
      <c r="J168" s="10"/>
      <c r="K168" s="10">
        <v>15311</v>
      </c>
      <c r="L168" s="10">
        <v>15311</v>
      </c>
      <c r="M168" s="10">
        <v>152</v>
      </c>
      <c r="N168" s="10">
        <v>15463</v>
      </c>
    </row>
    <row r="169" spans="1:14">
      <c r="A169" s="5" t="s">
        <v>367</v>
      </c>
      <c r="B169" s="10"/>
      <c r="C169" s="10"/>
      <c r="D169" s="10"/>
      <c r="E169" s="10"/>
      <c r="F169" s="10">
        <v>-1655</v>
      </c>
      <c r="G169" s="10"/>
      <c r="H169" s="10"/>
      <c r="I169" s="10"/>
      <c r="J169" s="10"/>
      <c r="K169" s="10"/>
      <c r="L169" s="10">
        <v>-1655</v>
      </c>
      <c r="M169" s="10">
        <v>-241</v>
      </c>
      <c r="N169" s="10">
        <v>-1896</v>
      </c>
    </row>
    <row r="170" spans="1:14">
      <c r="A170" s="5" t="s">
        <v>368</v>
      </c>
      <c r="B170" s="10"/>
      <c r="C170" s="10"/>
      <c r="D170" s="10"/>
      <c r="E170" s="10"/>
      <c r="F170" s="10"/>
      <c r="G170" s="10"/>
      <c r="H170" s="10"/>
      <c r="I170" s="10"/>
      <c r="J170" s="10"/>
      <c r="K170" s="10"/>
      <c r="L170" s="10">
        <v>0</v>
      </c>
      <c r="M170" s="10"/>
      <c r="N170" s="10">
        <v>0</v>
      </c>
    </row>
    <row r="171" spans="1:14">
      <c r="A171" s="5" t="s">
        <v>369</v>
      </c>
      <c r="B171" s="10"/>
      <c r="C171" s="10"/>
      <c r="D171" s="10"/>
      <c r="E171" s="10"/>
      <c r="F171" s="10"/>
      <c r="G171" s="10"/>
      <c r="H171" s="10"/>
      <c r="I171" s="10"/>
      <c r="J171" s="10"/>
      <c r="K171" s="10"/>
      <c r="L171" s="10">
        <v>0</v>
      </c>
      <c r="M171" s="10"/>
      <c r="N171" s="10">
        <v>0</v>
      </c>
    </row>
    <row r="172" spans="1:14">
      <c r="A172" s="5" t="s">
        <v>370</v>
      </c>
      <c r="B172" s="10"/>
      <c r="C172" s="10"/>
      <c r="D172" s="10"/>
      <c r="E172" s="10"/>
      <c r="F172" s="10"/>
      <c r="G172" s="10"/>
      <c r="H172" s="10"/>
      <c r="I172" s="10"/>
      <c r="J172" s="10"/>
      <c r="K172" s="10"/>
      <c r="L172" s="10">
        <v>0</v>
      </c>
      <c r="M172" s="10"/>
      <c r="N172" s="10">
        <v>0</v>
      </c>
    </row>
    <row r="173" spans="1:14">
      <c r="A173" s="5" t="s">
        <v>371</v>
      </c>
      <c r="B173" s="10"/>
      <c r="C173" s="10"/>
      <c r="D173" s="10"/>
      <c r="E173" s="10"/>
      <c r="F173" s="10"/>
      <c r="G173" s="10"/>
      <c r="H173" s="10"/>
      <c r="I173" s="10"/>
      <c r="J173" s="10"/>
      <c r="K173" s="10"/>
      <c r="L173" s="10">
        <v>0</v>
      </c>
      <c r="M173" s="10"/>
      <c r="N173" s="10">
        <v>0</v>
      </c>
    </row>
    <row r="174" spans="1:14">
      <c r="A174" s="5" t="s">
        <v>372</v>
      </c>
      <c r="B174" s="10"/>
      <c r="C174" s="10"/>
      <c r="D174" s="10"/>
      <c r="E174" s="10"/>
      <c r="F174" s="10"/>
      <c r="G174" s="10"/>
      <c r="H174" s="10"/>
      <c r="I174" s="10"/>
      <c r="J174" s="10"/>
      <c r="K174" s="10"/>
      <c r="L174" s="10">
        <v>0</v>
      </c>
      <c r="M174" s="10"/>
      <c r="N174" s="10">
        <v>0</v>
      </c>
    </row>
    <row r="175" spans="1:14">
      <c r="A175" s="4" t="s">
        <v>405</v>
      </c>
      <c r="B175" s="9">
        <v>12618</v>
      </c>
      <c r="C175" s="9">
        <v>0</v>
      </c>
      <c r="D175" s="9"/>
      <c r="E175" s="9">
        <v>0</v>
      </c>
      <c r="F175" s="9">
        <v>-38098</v>
      </c>
      <c r="G175" s="9">
        <v>0</v>
      </c>
      <c r="H175" s="9">
        <v>36</v>
      </c>
      <c r="I175" s="9">
        <v>131244</v>
      </c>
      <c r="J175" s="9">
        <v>85</v>
      </c>
      <c r="K175" s="9">
        <v>123640</v>
      </c>
      <c r="L175" s="9">
        <v>229525</v>
      </c>
      <c r="M175" s="9">
        <v>4364</v>
      </c>
      <c r="N175" s="9">
        <v>233889</v>
      </c>
    </row>
    <row r="176" spans="1:14" ht="27" customHeight="1">
      <c r="A176" s="11"/>
      <c r="B176" s="12"/>
      <c r="C176" s="12"/>
      <c r="D176" s="12"/>
      <c r="E176" s="12"/>
      <c r="F176" s="12"/>
      <c r="G176" s="12"/>
      <c r="H176" s="12"/>
      <c r="I176" s="12"/>
      <c r="J176" s="12"/>
      <c r="K176" s="12"/>
      <c r="L176" s="12"/>
      <c r="M176" s="12"/>
      <c r="N176" s="12"/>
    </row>
    <row r="177" spans="1:14">
      <c r="A177" s="26" t="s">
        <v>406</v>
      </c>
      <c r="B177" s="12">
        <v>12618</v>
      </c>
      <c r="C177" s="12">
        <v>0</v>
      </c>
      <c r="D177" s="12"/>
      <c r="E177" s="12">
        <v>0</v>
      </c>
      <c r="F177" s="12">
        <v>-38098</v>
      </c>
      <c r="G177" s="12">
        <v>0</v>
      </c>
      <c r="H177" s="12">
        <v>36</v>
      </c>
      <c r="I177" s="12">
        <v>131244</v>
      </c>
      <c r="J177" s="12">
        <v>85</v>
      </c>
      <c r="K177" s="12">
        <v>123640</v>
      </c>
      <c r="L177" s="12">
        <v>229525</v>
      </c>
      <c r="M177" s="12">
        <v>4364</v>
      </c>
      <c r="N177" s="12">
        <v>233889</v>
      </c>
    </row>
    <row r="178" spans="1:14">
      <c r="A178" s="5" t="s">
        <v>366</v>
      </c>
      <c r="B178" s="10"/>
      <c r="C178" s="10"/>
      <c r="D178" s="10"/>
      <c r="E178" s="10"/>
      <c r="F178" s="10"/>
      <c r="G178" s="10"/>
      <c r="H178" s="10"/>
      <c r="I178" s="10"/>
      <c r="J178" s="10"/>
      <c r="K178" s="10">
        <v>15461</v>
      </c>
      <c r="L178" s="10">
        <v>15461</v>
      </c>
      <c r="M178" s="10">
        <v>276</v>
      </c>
      <c r="N178" s="10">
        <v>15737</v>
      </c>
    </row>
    <row r="179" spans="1:14">
      <c r="A179" s="5" t="s">
        <v>367</v>
      </c>
      <c r="B179" s="10"/>
      <c r="C179" s="10"/>
      <c r="D179" s="10"/>
      <c r="E179" s="10"/>
      <c r="F179" s="10">
        <v>-911</v>
      </c>
      <c r="G179" s="10">
        <v>-2009</v>
      </c>
      <c r="H179" s="10"/>
      <c r="I179" s="10"/>
      <c r="J179" s="10"/>
      <c r="K179" s="10">
        <v>-135</v>
      </c>
      <c r="L179" s="10">
        <v>-3055</v>
      </c>
      <c r="M179" s="10">
        <v>-114</v>
      </c>
      <c r="N179" s="10">
        <v>-3169</v>
      </c>
    </row>
    <row r="180" spans="1:14">
      <c r="A180" s="5" t="s">
        <v>368</v>
      </c>
      <c r="B180" s="10"/>
      <c r="C180" s="10"/>
      <c r="D180" s="10"/>
      <c r="E180" s="10"/>
      <c r="F180" s="10"/>
      <c r="G180" s="10"/>
      <c r="H180" s="10"/>
      <c r="I180" s="10"/>
      <c r="J180" s="10"/>
      <c r="K180" s="10"/>
      <c r="L180" s="10">
        <v>0</v>
      </c>
      <c r="M180" s="10"/>
      <c r="N180" s="10">
        <v>0</v>
      </c>
    </row>
    <row r="181" spans="1:14">
      <c r="A181" s="5" t="s">
        <v>369</v>
      </c>
      <c r="B181" s="10"/>
      <c r="C181" s="10"/>
      <c r="D181" s="10"/>
      <c r="E181" s="10"/>
      <c r="F181" s="10"/>
      <c r="G181" s="10"/>
      <c r="H181" s="10"/>
      <c r="I181" s="10">
        <v>14</v>
      </c>
      <c r="J181" s="10"/>
      <c r="K181" s="10">
        <v>-14</v>
      </c>
      <c r="L181" s="10">
        <v>0</v>
      </c>
      <c r="M181" s="10"/>
      <c r="N181" s="10">
        <v>0</v>
      </c>
    </row>
    <row r="182" spans="1:14">
      <c r="A182" s="5" t="s">
        <v>370</v>
      </c>
      <c r="B182" s="10"/>
      <c r="C182" s="10"/>
      <c r="D182" s="10"/>
      <c r="E182" s="10"/>
      <c r="F182" s="10"/>
      <c r="G182" s="10"/>
      <c r="H182" s="10"/>
      <c r="I182" s="10"/>
      <c r="J182" s="10"/>
      <c r="K182" s="10"/>
      <c r="L182" s="10">
        <v>0</v>
      </c>
      <c r="M182" s="10"/>
      <c r="N182" s="10">
        <v>0</v>
      </c>
    </row>
    <row r="183" spans="1:14">
      <c r="A183" s="5" t="s">
        <v>371</v>
      </c>
      <c r="B183" s="10"/>
      <c r="C183" s="10"/>
      <c r="D183" s="10"/>
      <c r="E183" s="10"/>
      <c r="F183" s="10"/>
      <c r="G183" s="10"/>
      <c r="H183" s="10"/>
      <c r="I183" s="10"/>
      <c r="J183" s="10"/>
      <c r="K183" s="10"/>
      <c r="L183" s="10">
        <v>0</v>
      </c>
      <c r="M183" s="10"/>
      <c r="N183" s="10">
        <v>0</v>
      </c>
    </row>
    <row r="184" spans="1:14">
      <c r="A184" s="5" t="s">
        <v>372</v>
      </c>
      <c r="B184" s="10"/>
      <c r="C184" s="10"/>
      <c r="D184" s="10"/>
      <c r="E184" s="10"/>
      <c r="F184" s="10"/>
      <c r="G184" s="10"/>
      <c r="H184" s="10"/>
      <c r="I184" s="10"/>
      <c r="J184" s="10"/>
      <c r="K184" s="10">
        <v>-40377</v>
      </c>
      <c r="L184" s="10">
        <v>-40377</v>
      </c>
      <c r="M184" s="10">
        <v>-398</v>
      </c>
      <c r="N184" s="10">
        <v>-40775</v>
      </c>
    </row>
    <row r="185" spans="1:14">
      <c r="A185" s="4" t="s">
        <v>407</v>
      </c>
      <c r="B185" s="9">
        <v>12618</v>
      </c>
      <c r="C185" s="9">
        <v>0</v>
      </c>
      <c r="D185" s="9"/>
      <c r="E185" s="9">
        <v>0</v>
      </c>
      <c r="F185" s="9">
        <v>-39009</v>
      </c>
      <c r="G185" s="9">
        <v>-2009</v>
      </c>
      <c r="H185" s="9">
        <v>36</v>
      </c>
      <c r="I185" s="9">
        <v>131258</v>
      </c>
      <c r="J185" s="9">
        <v>85</v>
      </c>
      <c r="K185" s="9">
        <v>98575</v>
      </c>
      <c r="L185" s="9">
        <v>201554</v>
      </c>
      <c r="M185" s="9">
        <v>4128</v>
      </c>
      <c r="N185" s="9">
        <v>205682</v>
      </c>
    </row>
    <row r="186" spans="1:14">
      <c r="A186" s="11"/>
      <c r="B186" s="12"/>
      <c r="C186" s="12"/>
      <c r="D186" s="12"/>
      <c r="E186" s="12"/>
      <c r="F186" s="12"/>
      <c r="G186" s="12"/>
      <c r="H186" s="12"/>
      <c r="I186" s="12"/>
      <c r="J186" s="12"/>
      <c r="K186" s="12"/>
      <c r="L186" s="12"/>
      <c r="M186" s="12"/>
      <c r="N186" s="12"/>
    </row>
    <row r="187" spans="1:14">
      <c r="A187" s="26" t="s">
        <v>408</v>
      </c>
      <c r="B187" s="12">
        <v>12618</v>
      </c>
      <c r="C187" s="12">
        <v>0</v>
      </c>
      <c r="D187" s="12"/>
      <c r="E187" s="12">
        <v>0</v>
      </c>
      <c r="F187" s="12">
        <v>-39009</v>
      </c>
      <c r="G187" s="12">
        <v>-2009</v>
      </c>
      <c r="H187" s="12">
        <v>36</v>
      </c>
      <c r="I187" s="12">
        <v>131258</v>
      </c>
      <c r="J187" s="12">
        <v>85</v>
      </c>
      <c r="K187" s="12">
        <v>98575</v>
      </c>
      <c r="L187" s="12">
        <v>201554</v>
      </c>
      <c r="M187" s="12">
        <v>4128</v>
      </c>
      <c r="N187" s="12">
        <v>205682</v>
      </c>
    </row>
    <row r="188" spans="1:14">
      <c r="A188" s="5" t="s">
        <v>366</v>
      </c>
      <c r="B188" s="10"/>
      <c r="C188" s="10"/>
      <c r="D188" s="10"/>
      <c r="E188" s="10"/>
      <c r="F188" s="10"/>
      <c r="G188" s="10"/>
      <c r="H188" s="10"/>
      <c r="I188" s="10"/>
      <c r="J188" s="10"/>
      <c r="K188" s="10">
        <v>24958</v>
      </c>
      <c r="L188" s="10">
        <v>24958</v>
      </c>
      <c r="M188" s="10">
        <v>451</v>
      </c>
      <c r="N188" s="10">
        <v>25409</v>
      </c>
    </row>
    <row r="189" spans="1:14">
      <c r="A189" s="5" t="s">
        <v>367</v>
      </c>
      <c r="B189" s="10"/>
      <c r="C189" s="10"/>
      <c r="D189" s="10"/>
      <c r="E189" s="10"/>
      <c r="F189" s="10">
        <v>-949</v>
      </c>
      <c r="G189" s="10">
        <v>1530</v>
      </c>
      <c r="H189" s="10"/>
      <c r="I189" s="10"/>
      <c r="J189" s="10"/>
      <c r="K189" s="10"/>
      <c r="L189" s="10">
        <v>581</v>
      </c>
      <c r="M189" s="10">
        <v>-142</v>
      </c>
      <c r="N189" s="10">
        <v>439</v>
      </c>
    </row>
    <row r="190" spans="1:14">
      <c r="A190" s="5" t="s">
        <v>368</v>
      </c>
      <c r="B190" s="10"/>
      <c r="C190" s="10"/>
      <c r="D190" s="10"/>
      <c r="E190" s="10"/>
      <c r="F190" s="10"/>
      <c r="G190" s="10"/>
      <c r="H190" s="10"/>
      <c r="I190" s="10"/>
      <c r="J190" s="10"/>
      <c r="K190" s="10"/>
      <c r="L190" s="10">
        <v>0</v>
      </c>
      <c r="M190" s="10"/>
      <c r="N190" s="10">
        <v>0</v>
      </c>
    </row>
    <row r="191" spans="1:14">
      <c r="A191" s="5" t="s">
        <v>369</v>
      </c>
      <c r="B191" s="10"/>
      <c r="C191" s="10"/>
      <c r="D191" s="10"/>
      <c r="E191" s="10"/>
      <c r="F191" s="10"/>
      <c r="G191" s="10"/>
      <c r="H191" s="10"/>
      <c r="I191" s="10"/>
      <c r="J191" s="10"/>
      <c r="K191" s="10"/>
      <c r="L191" s="10">
        <v>0</v>
      </c>
      <c r="M191" s="10"/>
      <c r="N191" s="10">
        <v>0</v>
      </c>
    </row>
    <row r="192" spans="1:14">
      <c r="A192" s="5" t="s">
        <v>370</v>
      </c>
      <c r="B192" s="10"/>
      <c r="C192" s="10"/>
      <c r="D192" s="10"/>
      <c r="E192" s="10"/>
      <c r="F192" s="10"/>
      <c r="G192" s="10"/>
      <c r="H192" s="10"/>
      <c r="I192" s="10"/>
      <c r="J192" s="10"/>
      <c r="K192" s="10"/>
      <c r="L192" s="10">
        <v>0</v>
      </c>
      <c r="M192" s="10"/>
      <c r="N192" s="10">
        <v>0</v>
      </c>
    </row>
    <row r="193" spans="1:14">
      <c r="A193" s="5" t="s">
        <v>371</v>
      </c>
      <c r="B193" s="10"/>
      <c r="C193" s="10"/>
      <c r="D193" s="10"/>
      <c r="E193" s="10"/>
      <c r="F193" s="10"/>
      <c r="G193" s="10"/>
      <c r="H193" s="10"/>
      <c r="I193" s="10"/>
      <c r="J193" s="10"/>
      <c r="K193" s="10"/>
      <c r="L193" s="10">
        <v>0</v>
      </c>
      <c r="M193" s="10"/>
      <c r="N193" s="10">
        <v>0</v>
      </c>
    </row>
    <row r="194" spans="1:14">
      <c r="A194" s="5" t="s">
        <v>372</v>
      </c>
      <c r="B194" s="10"/>
      <c r="C194" s="10"/>
      <c r="D194" s="10"/>
      <c r="E194" s="10"/>
      <c r="F194" s="10"/>
      <c r="G194" s="10"/>
      <c r="H194" s="10"/>
      <c r="I194" s="10"/>
      <c r="J194" s="10"/>
      <c r="K194" s="10"/>
      <c r="L194" s="10">
        <v>0</v>
      </c>
      <c r="M194" s="10"/>
      <c r="N194" s="10">
        <v>0</v>
      </c>
    </row>
    <row r="195" spans="1:14">
      <c r="A195" s="4" t="s">
        <v>409</v>
      </c>
      <c r="B195" s="9">
        <v>12618</v>
      </c>
      <c r="C195" s="9">
        <v>0</v>
      </c>
      <c r="D195" s="9"/>
      <c r="E195" s="9">
        <v>0</v>
      </c>
      <c r="F195" s="9">
        <v>-39958</v>
      </c>
      <c r="G195" s="9">
        <v>-479</v>
      </c>
      <c r="H195" s="9">
        <v>36</v>
      </c>
      <c r="I195" s="9">
        <v>131258</v>
      </c>
      <c r="J195" s="9">
        <v>85</v>
      </c>
      <c r="K195" s="9">
        <v>123533</v>
      </c>
      <c r="L195" s="9">
        <v>227093</v>
      </c>
      <c r="M195" s="9">
        <v>4437</v>
      </c>
      <c r="N195" s="9">
        <v>231530</v>
      </c>
    </row>
    <row r="196" spans="1:14">
      <c r="A196" s="11"/>
      <c r="B196" s="12"/>
      <c r="C196" s="12"/>
      <c r="D196" s="12"/>
      <c r="E196" s="12"/>
      <c r="F196" s="12"/>
      <c r="G196" s="12"/>
      <c r="H196" s="12"/>
      <c r="I196" s="12"/>
      <c r="J196" s="12"/>
      <c r="K196" s="12"/>
      <c r="L196" s="12"/>
      <c r="M196" s="12"/>
      <c r="N196" s="12"/>
    </row>
    <row r="197" spans="1:14">
      <c r="A197" s="26" t="s">
        <v>410</v>
      </c>
      <c r="B197" s="12">
        <v>12618</v>
      </c>
      <c r="C197" s="12">
        <v>0</v>
      </c>
      <c r="D197" s="12"/>
      <c r="E197" s="12">
        <v>0</v>
      </c>
      <c r="F197" s="12">
        <v>-39958</v>
      </c>
      <c r="G197" s="12">
        <v>-479</v>
      </c>
      <c r="H197" s="12">
        <v>36</v>
      </c>
      <c r="I197" s="12">
        <v>131258</v>
      </c>
      <c r="J197" s="12">
        <v>85</v>
      </c>
      <c r="K197" s="12">
        <v>123533</v>
      </c>
      <c r="L197" s="12">
        <v>227093</v>
      </c>
      <c r="M197" s="12">
        <v>4437</v>
      </c>
      <c r="N197" s="12">
        <v>231530</v>
      </c>
    </row>
    <row r="198" spans="1:14">
      <c r="A198" s="5" t="s">
        <v>366</v>
      </c>
      <c r="B198" s="10"/>
      <c r="C198" s="10"/>
      <c r="D198" s="10"/>
      <c r="E198" s="10"/>
      <c r="F198" s="10"/>
      <c r="G198" s="10"/>
      <c r="H198" s="10"/>
      <c r="I198" s="10"/>
      <c r="J198" s="10"/>
      <c r="K198" s="10">
        <v>162</v>
      </c>
      <c r="L198" s="10">
        <v>162</v>
      </c>
      <c r="M198" s="10">
        <v>-79</v>
      </c>
      <c r="N198" s="10">
        <v>83</v>
      </c>
    </row>
    <row r="199" spans="1:14">
      <c r="A199" s="5" t="s">
        <v>367</v>
      </c>
      <c r="B199" s="10"/>
      <c r="C199" s="10"/>
      <c r="D199" s="10"/>
      <c r="E199" s="10"/>
      <c r="F199" s="10">
        <v>-1498</v>
      </c>
      <c r="G199" s="10">
        <v>-1301</v>
      </c>
      <c r="H199" s="10"/>
      <c r="I199" s="10"/>
      <c r="J199" s="10"/>
      <c r="K199" s="10">
        <v>289</v>
      </c>
      <c r="L199" s="10">
        <v>-2510</v>
      </c>
      <c r="M199" s="10">
        <v>-441</v>
      </c>
      <c r="N199" s="10">
        <v>-2951</v>
      </c>
    </row>
    <row r="200" spans="1:14">
      <c r="A200" s="5" t="s">
        <v>368</v>
      </c>
      <c r="B200" s="10"/>
      <c r="C200" s="10"/>
      <c r="D200" s="10"/>
      <c r="E200" s="10"/>
      <c r="F200" s="10"/>
      <c r="G200" s="10"/>
      <c r="H200" s="10"/>
      <c r="I200" s="10">
        <v>7065</v>
      </c>
      <c r="J200" s="10"/>
      <c r="K200" s="10"/>
      <c r="L200" s="10">
        <v>7065</v>
      </c>
      <c r="M200" s="10"/>
      <c r="N200" s="10">
        <v>7065</v>
      </c>
    </row>
    <row r="201" spans="1:14">
      <c r="A201" s="5" t="s">
        <v>369</v>
      </c>
      <c r="B201" s="10"/>
      <c r="C201" s="10"/>
      <c r="D201" s="10"/>
      <c r="E201" s="10"/>
      <c r="F201" s="10"/>
      <c r="G201" s="10"/>
      <c r="H201" s="10"/>
      <c r="I201" s="10"/>
      <c r="J201" s="10"/>
      <c r="K201" s="10">
        <v>-7065</v>
      </c>
      <c r="L201" s="10">
        <v>-7065</v>
      </c>
      <c r="M201" s="10"/>
      <c r="N201" s="10">
        <v>-7065</v>
      </c>
    </row>
    <row r="202" spans="1:14">
      <c r="A202" s="5" t="s">
        <v>370</v>
      </c>
      <c r="B202" s="10"/>
      <c r="C202" s="10"/>
      <c r="D202" s="10"/>
      <c r="E202" s="10"/>
      <c r="F202" s="10"/>
      <c r="G202" s="10"/>
      <c r="H202" s="10"/>
      <c r="I202" s="10"/>
      <c r="J202" s="10"/>
      <c r="K202" s="10">
        <v>-125</v>
      </c>
      <c r="L202" s="10">
        <v>-125</v>
      </c>
      <c r="M202" s="10"/>
      <c r="N202" s="10">
        <v>-125</v>
      </c>
    </row>
    <row r="203" spans="1:14">
      <c r="A203" s="5" t="s">
        <v>371</v>
      </c>
      <c r="B203" s="10"/>
      <c r="C203" s="10"/>
      <c r="D203" s="10"/>
      <c r="E203" s="10"/>
      <c r="F203" s="10"/>
      <c r="G203" s="10"/>
      <c r="H203" s="10"/>
      <c r="I203" s="10"/>
      <c r="J203" s="10"/>
      <c r="K203" s="10"/>
      <c r="L203" s="10">
        <v>0</v>
      </c>
      <c r="M203" s="10"/>
      <c r="N203" s="10">
        <v>0</v>
      </c>
    </row>
    <row r="204" spans="1:14">
      <c r="A204" s="5" t="s">
        <v>372</v>
      </c>
      <c r="B204" s="10"/>
      <c r="C204" s="10"/>
      <c r="D204" s="10"/>
      <c r="E204" s="10"/>
      <c r="F204" s="10"/>
      <c r="G204" s="10"/>
      <c r="H204" s="10"/>
      <c r="I204" s="10">
        <v>-7065</v>
      </c>
      <c r="J204" s="10"/>
      <c r="K204" s="10">
        <v>7065</v>
      </c>
      <c r="L204" s="10">
        <v>0</v>
      </c>
      <c r="M204" s="10">
        <v>1</v>
      </c>
      <c r="N204" s="10">
        <v>1</v>
      </c>
    </row>
    <row r="205" spans="1:14">
      <c r="A205" s="4" t="s">
        <v>411</v>
      </c>
      <c r="B205" s="9">
        <v>12618</v>
      </c>
      <c r="C205" s="9">
        <v>0</v>
      </c>
      <c r="D205" s="9"/>
      <c r="E205" s="9">
        <v>0</v>
      </c>
      <c r="F205" s="9">
        <v>-41456</v>
      </c>
      <c r="G205" s="9">
        <v>-1780</v>
      </c>
      <c r="H205" s="9">
        <v>36</v>
      </c>
      <c r="I205" s="9">
        <v>131258</v>
      </c>
      <c r="J205" s="9">
        <v>85</v>
      </c>
      <c r="K205" s="9">
        <v>123859</v>
      </c>
      <c r="L205" s="9">
        <v>224620</v>
      </c>
      <c r="M205" s="9">
        <v>3918</v>
      </c>
      <c r="N205" s="9">
        <v>228538</v>
      </c>
    </row>
    <row r="206" spans="1:14">
      <c r="A206" s="11"/>
      <c r="B206" s="12"/>
      <c r="C206" s="12"/>
      <c r="D206" s="12"/>
      <c r="E206" s="12"/>
      <c r="F206" s="12"/>
      <c r="G206" s="12"/>
      <c r="H206" s="12"/>
      <c r="I206" s="12"/>
      <c r="J206" s="12"/>
      <c r="K206" s="12"/>
      <c r="L206" s="12"/>
      <c r="M206" s="12"/>
      <c r="N206" s="12"/>
    </row>
    <row r="207" spans="1:14">
      <c r="A207" s="26" t="s">
        <v>412</v>
      </c>
      <c r="B207" s="12">
        <v>12618</v>
      </c>
      <c r="C207" s="12">
        <v>0</v>
      </c>
      <c r="D207" s="12"/>
      <c r="E207" s="12">
        <v>0</v>
      </c>
      <c r="F207" s="12">
        <v>-41456</v>
      </c>
      <c r="G207" s="12">
        <v>-1780</v>
      </c>
      <c r="H207" s="12">
        <v>36</v>
      </c>
      <c r="I207" s="12">
        <v>131258</v>
      </c>
      <c r="J207" s="12">
        <v>85</v>
      </c>
      <c r="K207" s="12">
        <v>123533</v>
      </c>
      <c r="L207" s="12">
        <v>224294</v>
      </c>
      <c r="M207" s="12">
        <v>3918</v>
      </c>
      <c r="N207" s="12">
        <v>228212</v>
      </c>
    </row>
    <row r="208" spans="1:14">
      <c r="A208" s="5" t="s">
        <v>366</v>
      </c>
      <c r="B208" s="10">
        <v>0</v>
      </c>
      <c r="C208" s="10">
        <v>0</v>
      </c>
      <c r="D208" s="10"/>
      <c r="E208" s="10">
        <v>0</v>
      </c>
      <c r="F208" s="10">
        <v>0</v>
      </c>
      <c r="G208" s="10">
        <v>0</v>
      </c>
      <c r="H208" s="10">
        <v>0</v>
      </c>
      <c r="I208" s="10">
        <v>0</v>
      </c>
      <c r="J208" s="10">
        <v>0</v>
      </c>
      <c r="K208" s="10">
        <v>10248</v>
      </c>
      <c r="L208" s="10">
        <v>10248</v>
      </c>
      <c r="M208" s="10">
        <v>280</v>
      </c>
      <c r="N208" s="10">
        <v>10528</v>
      </c>
    </row>
    <row r="209" spans="1:14">
      <c r="A209" s="5" t="s">
        <v>367</v>
      </c>
      <c r="B209" s="10">
        <v>0</v>
      </c>
      <c r="C209" s="10">
        <v>0</v>
      </c>
      <c r="D209" s="10"/>
      <c r="E209" s="10">
        <v>0</v>
      </c>
      <c r="F209" s="10">
        <v>785</v>
      </c>
      <c r="G209" s="10">
        <v>1780</v>
      </c>
      <c r="H209" s="10">
        <v>0</v>
      </c>
      <c r="I209" s="10">
        <v>0</v>
      </c>
      <c r="J209" s="10">
        <v>0</v>
      </c>
      <c r="K209" s="10">
        <v>0</v>
      </c>
      <c r="L209" s="10">
        <v>2565</v>
      </c>
      <c r="M209" s="10">
        <v>193</v>
      </c>
      <c r="N209" s="10">
        <v>2758</v>
      </c>
    </row>
    <row r="210" spans="1:14">
      <c r="A210" s="5" t="s">
        <v>368</v>
      </c>
      <c r="B210" s="10">
        <v>0</v>
      </c>
      <c r="C210" s="10">
        <v>0</v>
      </c>
      <c r="D210" s="10"/>
      <c r="E210" s="10">
        <v>0</v>
      </c>
      <c r="F210" s="10">
        <v>0</v>
      </c>
      <c r="G210" s="10">
        <v>0</v>
      </c>
      <c r="H210" s="10">
        <v>0</v>
      </c>
      <c r="I210" s="10">
        <v>0</v>
      </c>
      <c r="J210" s="10">
        <v>0</v>
      </c>
      <c r="K210" s="10">
        <v>0</v>
      </c>
      <c r="L210" s="10">
        <v>0</v>
      </c>
      <c r="M210" s="10">
        <v>0</v>
      </c>
      <c r="N210" s="10">
        <v>0</v>
      </c>
    </row>
    <row r="211" spans="1:14">
      <c r="A211" s="5" t="s">
        <v>369</v>
      </c>
      <c r="B211" s="10">
        <v>0</v>
      </c>
      <c r="C211" s="10">
        <v>0</v>
      </c>
      <c r="D211" s="10"/>
      <c r="E211" s="10">
        <v>0</v>
      </c>
      <c r="F211" s="10">
        <v>0</v>
      </c>
      <c r="G211" s="10">
        <v>0</v>
      </c>
      <c r="H211" s="10">
        <v>0</v>
      </c>
      <c r="I211" s="10"/>
      <c r="J211" s="10">
        <v>0</v>
      </c>
      <c r="K211" s="10"/>
      <c r="L211" s="10">
        <v>0</v>
      </c>
      <c r="M211" s="10">
        <v>0</v>
      </c>
      <c r="N211" s="10">
        <v>0</v>
      </c>
    </row>
    <row r="212" spans="1:14">
      <c r="A212" s="5" t="s">
        <v>370</v>
      </c>
      <c r="B212" s="10">
        <v>0</v>
      </c>
      <c r="C212" s="10">
        <v>0</v>
      </c>
      <c r="D212" s="10"/>
      <c r="E212" s="10">
        <v>0</v>
      </c>
      <c r="F212" s="10">
        <v>0</v>
      </c>
      <c r="G212" s="10">
        <v>0</v>
      </c>
      <c r="H212" s="10">
        <v>0</v>
      </c>
      <c r="I212" s="10">
        <v>0</v>
      </c>
      <c r="J212" s="10">
        <v>0</v>
      </c>
      <c r="K212" s="10">
        <v>-7</v>
      </c>
      <c r="L212" s="10">
        <v>-7</v>
      </c>
      <c r="M212" s="10">
        <v>0</v>
      </c>
      <c r="N212" s="10">
        <v>-7</v>
      </c>
    </row>
    <row r="213" spans="1:14">
      <c r="A213" s="5" t="s">
        <v>371</v>
      </c>
      <c r="B213" s="10">
        <v>0</v>
      </c>
      <c r="C213" s="10">
        <v>0</v>
      </c>
      <c r="D213" s="10"/>
      <c r="E213" s="10">
        <v>0</v>
      </c>
      <c r="F213" s="10">
        <v>0</v>
      </c>
      <c r="G213" s="10">
        <v>0</v>
      </c>
      <c r="H213" s="10">
        <v>0</v>
      </c>
      <c r="I213" s="10">
        <v>0</v>
      </c>
      <c r="J213" s="10">
        <v>0</v>
      </c>
      <c r="K213" s="10"/>
      <c r="L213" s="10">
        <v>0</v>
      </c>
      <c r="M213" s="10">
        <v>0</v>
      </c>
      <c r="N213" s="10">
        <v>0</v>
      </c>
    </row>
    <row r="214" spans="1:14">
      <c r="A214" s="5" t="s">
        <v>372</v>
      </c>
      <c r="B214" s="10">
        <v>0</v>
      </c>
      <c r="C214" s="10">
        <v>0</v>
      </c>
      <c r="D214" s="10"/>
      <c r="E214" s="10">
        <v>0</v>
      </c>
      <c r="F214" s="10">
        <v>0</v>
      </c>
      <c r="G214" s="10">
        <v>0</v>
      </c>
      <c r="H214" s="10">
        <v>0</v>
      </c>
      <c r="I214" s="10"/>
      <c r="J214" s="10">
        <v>0</v>
      </c>
      <c r="K214" s="10">
        <v>0</v>
      </c>
      <c r="L214" s="10">
        <v>0</v>
      </c>
      <c r="M214" s="10"/>
      <c r="N214" s="10">
        <v>0</v>
      </c>
    </row>
    <row r="215" spans="1:14">
      <c r="A215" s="4" t="s">
        <v>413</v>
      </c>
      <c r="B215" s="9">
        <v>12618</v>
      </c>
      <c r="C215" s="9">
        <v>0</v>
      </c>
      <c r="D215" s="9"/>
      <c r="E215" s="9">
        <v>0</v>
      </c>
      <c r="F215" s="9">
        <v>-40671</v>
      </c>
      <c r="G215" s="9">
        <v>0</v>
      </c>
      <c r="H215" s="9">
        <v>36</v>
      </c>
      <c r="I215" s="9">
        <v>131258</v>
      </c>
      <c r="J215" s="9">
        <v>85</v>
      </c>
      <c r="K215" s="9">
        <v>133774</v>
      </c>
      <c r="L215" s="9">
        <v>237100</v>
      </c>
      <c r="M215" s="9">
        <v>4391</v>
      </c>
      <c r="N215" s="9">
        <v>241491</v>
      </c>
    </row>
    <row r="216" spans="1:14">
      <c r="A216" s="11"/>
      <c r="B216" s="12"/>
      <c r="C216" s="12"/>
      <c r="D216" s="12"/>
      <c r="E216" s="12"/>
      <c r="F216" s="12"/>
      <c r="G216" s="12"/>
      <c r="H216" s="12"/>
      <c r="I216" s="12"/>
      <c r="J216" s="12"/>
      <c r="K216" s="12"/>
      <c r="L216" s="12"/>
      <c r="M216" s="12"/>
      <c r="N216" s="12"/>
    </row>
    <row r="217" spans="1:14">
      <c r="A217" s="26" t="s">
        <v>414</v>
      </c>
      <c r="B217" s="12">
        <v>12618</v>
      </c>
      <c r="C217" s="12">
        <v>0</v>
      </c>
      <c r="D217" s="12"/>
      <c r="E217" s="12">
        <v>0</v>
      </c>
      <c r="F217" s="12">
        <v>-40671</v>
      </c>
      <c r="G217" s="12">
        <v>0</v>
      </c>
      <c r="H217" s="12">
        <v>36</v>
      </c>
      <c r="I217" s="12">
        <v>131258</v>
      </c>
      <c r="J217" s="12">
        <v>85</v>
      </c>
      <c r="K217" s="12">
        <v>133774</v>
      </c>
      <c r="L217" s="12">
        <v>237100</v>
      </c>
      <c r="M217" s="12">
        <v>4391</v>
      </c>
      <c r="N217" s="12">
        <v>241491</v>
      </c>
    </row>
    <row r="218" spans="1:14">
      <c r="A218" s="5" t="s">
        <v>366</v>
      </c>
      <c r="B218" s="10"/>
      <c r="C218" s="10"/>
      <c r="D218" s="10"/>
      <c r="E218" s="10"/>
      <c r="F218" s="10"/>
      <c r="G218" s="10"/>
      <c r="H218" s="10"/>
      <c r="I218" s="10"/>
      <c r="J218" s="10"/>
      <c r="K218" s="10">
        <v>26488</v>
      </c>
      <c r="L218" s="10">
        <v>26488</v>
      </c>
      <c r="M218" s="10">
        <v>721</v>
      </c>
      <c r="N218" s="10">
        <v>27209</v>
      </c>
    </row>
    <row r="219" spans="1:14">
      <c r="A219" s="5" t="s">
        <v>367</v>
      </c>
      <c r="B219" s="10"/>
      <c r="C219" s="10"/>
      <c r="D219" s="10"/>
      <c r="E219" s="10"/>
      <c r="F219" s="10">
        <v>1928</v>
      </c>
      <c r="G219" s="10"/>
      <c r="H219" s="10"/>
      <c r="I219" s="10"/>
      <c r="J219" s="10"/>
      <c r="K219" s="10">
        <v>-159</v>
      </c>
      <c r="L219" s="10">
        <v>1769</v>
      </c>
      <c r="M219" s="10">
        <v>417</v>
      </c>
      <c r="N219" s="10">
        <v>2186</v>
      </c>
    </row>
    <row r="220" spans="1:14">
      <c r="A220" s="5" t="s">
        <v>368</v>
      </c>
      <c r="B220" s="10"/>
      <c r="C220" s="10"/>
      <c r="D220" s="10"/>
      <c r="E220" s="10"/>
      <c r="F220" s="10"/>
      <c r="G220" s="10"/>
      <c r="H220" s="10"/>
      <c r="I220" s="10"/>
      <c r="J220" s="10"/>
      <c r="K220" s="10"/>
      <c r="L220" s="10">
        <v>0</v>
      </c>
      <c r="M220" s="10"/>
      <c r="N220" s="10">
        <v>0</v>
      </c>
    </row>
    <row r="221" spans="1:14">
      <c r="A221" s="5" t="s">
        <v>369</v>
      </c>
      <c r="B221" s="10"/>
      <c r="C221" s="10"/>
      <c r="D221" s="10"/>
      <c r="E221" s="10"/>
      <c r="F221" s="10"/>
      <c r="G221" s="10"/>
      <c r="H221" s="10"/>
      <c r="I221" s="10">
        <v>13425</v>
      </c>
      <c r="J221" s="10"/>
      <c r="K221" s="10">
        <v>-13425</v>
      </c>
      <c r="L221" s="10">
        <v>0</v>
      </c>
      <c r="M221" s="10"/>
      <c r="N221" s="10">
        <v>0</v>
      </c>
    </row>
    <row r="222" spans="1:14">
      <c r="A222" s="5" t="s">
        <v>370</v>
      </c>
      <c r="B222" s="10"/>
      <c r="C222" s="10"/>
      <c r="D222" s="10"/>
      <c r="E222" s="10"/>
      <c r="F222" s="10"/>
      <c r="G222" s="10"/>
      <c r="H222" s="10"/>
      <c r="I222" s="10"/>
      <c r="J222" s="10"/>
      <c r="K222" s="10">
        <v>-5</v>
      </c>
      <c r="L222" s="10">
        <v>-5</v>
      </c>
      <c r="M222" s="10">
        <v>2266</v>
      </c>
      <c r="N222" s="10">
        <v>2261</v>
      </c>
    </row>
    <row r="223" spans="1:14">
      <c r="A223" s="5" t="s">
        <v>371</v>
      </c>
      <c r="B223" s="10"/>
      <c r="C223" s="10"/>
      <c r="D223" s="10"/>
      <c r="E223" s="10"/>
      <c r="F223" s="10"/>
      <c r="G223" s="10"/>
      <c r="H223" s="10"/>
      <c r="I223" s="10"/>
      <c r="J223" s="10"/>
      <c r="K223" s="10"/>
      <c r="L223" s="10">
        <v>0</v>
      </c>
      <c r="M223" s="10"/>
      <c r="N223" s="10">
        <v>0</v>
      </c>
    </row>
    <row r="224" spans="1:14">
      <c r="A224" s="5" t="s">
        <v>372</v>
      </c>
      <c r="B224" s="10"/>
      <c r="C224" s="10"/>
      <c r="D224" s="10"/>
      <c r="E224" s="10"/>
      <c r="F224" s="10"/>
      <c r="G224" s="10"/>
      <c r="H224" s="10"/>
      <c r="I224" s="10"/>
      <c r="J224" s="10"/>
      <c r="K224" s="10">
        <v>-27759</v>
      </c>
      <c r="L224" s="10">
        <v>-27759</v>
      </c>
      <c r="M224" s="10">
        <v>-192</v>
      </c>
      <c r="N224" s="10">
        <v>-27951</v>
      </c>
    </row>
    <row r="225" spans="1:14">
      <c r="A225" s="4" t="s">
        <v>415</v>
      </c>
      <c r="B225" s="9">
        <v>12618</v>
      </c>
      <c r="C225" s="9">
        <v>0</v>
      </c>
      <c r="D225" s="9"/>
      <c r="E225" s="9">
        <v>0</v>
      </c>
      <c r="F225" s="9">
        <v>-38743</v>
      </c>
      <c r="G225" s="9">
        <v>0</v>
      </c>
      <c r="H225" s="9">
        <v>36</v>
      </c>
      <c r="I225" s="9">
        <v>144683</v>
      </c>
      <c r="J225" s="9">
        <v>85</v>
      </c>
      <c r="K225" s="9">
        <v>118914</v>
      </c>
      <c r="L225" s="9">
        <v>237593</v>
      </c>
      <c r="M225" s="9">
        <v>7603</v>
      </c>
      <c r="N225" s="9">
        <v>245196</v>
      </c>
    </row>
    <row r="227" spans="1:14">
      <c r="A227" s="11"/>
      <c r="B227" s="12"/>
      <c r="C227" s="12"/>
      <c r="D227" s="12"/>
      <c r="E227" s="12"/>
      <c r="F227" s="12"/>
      <c r="G227" s="12"/>
      <c r="H227" s="12"/>
      <c r="I227" s="12"/>
      <c r="J227" s="12"/>
      <c r="K227" s="12"/>
      <c r="L227" s="12"/>
      <c r="M227" s="12"/>
      <c r="N227" s="12"/>
    </row>
    <row r="228" spans="1:14">
      <c r="A228" s="26" t="s">
        <v>416</v>
      </c>
      <c r="B228" s="12">
        <v>12618</v>
      </c>
      <c r="C228" s="12">
        <v>0</v>
      </c>
      <c r="D228" s="12"/>
      <c r="E228" s="12">
        <v>0</v>
      </c>
      <c r="F228" s="12">
        <v>-38743</v>
      </c>
      <c r="G228" s="12">
        <v>0</v>
      </c>
      <c r="H228" s="12">
        <v>36</v>
      </c>
      <c r="I228" s="12">
        <v>144683</v>
      </c>
      <c r="J228" s="12">
        <v>85</v>
      </c>
      <c r="K228" s="12">
        <v>118914</v>
      </c>
      <c r="L228" s="12">
        <v>237593</v>
      </c>
      <c r="M228" s="12">
        <v>7603</v>
      </c>
      <c r="N228" s="12">
        <v>245196</v>
      </c>
    </row>
    <row r="229" spans="1:14">
      <c r="A229" s="5" t="s">
        <v>366</v>
      </c>
      <c r="B229" s="10"/>
      <c r="C229" s="10"/>
      <c r="D229" s="10"/>
      <c r="E229" s="10"/>
      <c r="F229" s="10"/>
      <c r="G229" s="10"/>
      <c r="H229" s="10"/>
      <c r="I229" s="10"/>
      <c r="J229" s="10"/>
      <c r="K229" s="10">
        <v>26043</v>
      </c>
      <c r="L229" s="10">
        <v>26043</v>
      </c>
      <c r="M229" s="10">
        <v>716</v>
      </c>
      <c r="N229" s="10">
        <v>26759</v>
      </c>
    </row>
    <row r="230" spans="1:14">
      <c r="A230" s="5" t="s">
        <v>367</v>
      </c>
      <c r="B230" s="10"/>
      <c r="C230" s="10"/>
      <c r="D230" s="10"/>
      <c r="E230" s="10"/>
      <c r="F230" s="10">
        <v>-2365</v>
      </c>
      <c r="G230" s="10"/>
      <c r="H230" s="10"/>
      <c r="I230" s="10"/>
      <c r="J230" s="10"/>
      <c r="K230" s="10"/>
      <c r="L230" s="10">
        <v>-2365</v>
      </c>
      <c r="M230" s="10">
        <v>-453</v>
      </c>
      <c r="N230" s="10">
        <v>-2818</v>
      </c>
    </row>
    <row r="231" spans="1:14">
      <c r="A231" s="5" t="s">
        <v>368</v>
      </c>
      <c r="B231" s="10"/>
      <c r="C231" s="10"/>
      <c r="D231" s="10"/>
      <c r="E231" s="10"/>
      <c r="F231" s="10"/>
      <c r="G231" s="10"/>
      <c r="H231" s="10"/>
      <c r="I231" s="10"/>
      <c r="J231" s="10"/>
      <c r="K231" s="10"/>
      <c r="L231" s="10">
        <v>0</v>
      </c>
      <c r="M231" s="10"/>
      <c r="N231" s="10">
        <v>0</v>
      </c>
    </row>
    <row r="232" spans="1:14">
      <c r="A232" s="5" t="s">
        <v>369</v>
      </c>
      <c r="B232" s="10"/>
      <c r="C232" s="10"/>
      <c r="D232" s="10"/>
      <c r="E232" s="10"/>
      <c r="F232" s="10"/>
      <c r="G232" s="10"/>
      <c r="H232" s="10"/>
      <c r="I232" s="10"/>
      <c r="J232" s="10"/>
      <c r="K232" s="10"/>
      <c r="L232" s="10">
        <v>0</v>
      </c>
      <c r="M232" s="10"/>
      <c r="N232" s="10">
        <v>0</v>
      </c>
    </row>
    <row r="233" spans="1:14">
      <c r="A233" s="5" t="s">
        <v>370</v>
      </c>
      <c r="B233" s="10"/>
      <c r="C233" s="10"/>
      <c r="D233" s="10"/>
      <c r="E233" s="10"/>
      <c r="F233" s="10"/>
      <c r="G233" s="10"/>
      <c r="H233" s="10"/>
      <c r="I233" s="10"/>
      <c r="J233" s="10"/>
      <c r="K233" s="10">
        <v>419</v>
      </c>
      <c r="L233" s="10">
        <v>419</v>
      </c>
      <c r="M233" s="10">
        <v>-1462</v>
      </c>
      <c r="N233" s="10">
        <v>-1043</v>
      </c>
    </row>
    <row r="234" spans="1:14">
      <c r="A234" s="5" t="s">
        <v>371</v>
      </c>
      <c r="B234" s="10"/>
      <c r="C234" s="10"/>
      <c r="D234" s="10"/>
      <c r="E234" s="10"/>
      <c r="F234" s="10"/>
      <c r="G234" s="10"/>
      <c r="H234" s="10"/>
      <c r="I234" s="10"/>
      <c r="J234" s="10"/>
      <c r="K234" s="10"/>
      <c r="L234" s="10">
        <v>0</v>
      </c>
      <c r="M234" s="10"/>
      <c r="N234" s="10">
        <v>0</v>
      </c>
    </row>
    <row r="235" spans="1:14">
      <c r="A235" s="5" t="s">
        <v>372</v>
      </c>
      <c r="B235" s="10"/>
      <c r="C235" s="10"/>
      <c r="D235" s="10"/>
      <c r="E235" s="10"/>
      <c r="F235" s="10"/>
      <c r="G235" s="10"/>
      <c r="H235" s="10"/>
      <c r="I235" s="10"/>
      <c r="J235" s="10"/>
      <c r="K235" s="10"/>
      <c r="L235" s="10">
        <v>0</v>
      </c>
      <c r="M235" s="10"/>
      <c r="N235" s="10">
        <v>0</v>
      </c>
    </row>
    <row r="236" spans="1:14">
      <c r="A236" s="4" t="s">
        <v>417</v>
      </c>
      <c r="B236" s="9">
        <v>12618</v>
      </c>
      <c r="C236" s="9">
        <v>0</v>
      </c>
      <c r="D236" s="9"/>
      <c r="E236" s="9">
        <v>0</v>
      </c>
      <c r="F236" s="9">
        <v>-41108</v>
      </c>
      <c r="G236" s="9">
        <v>0</v>
      </c>
      <c r="H236" s="9">
        <v>36</v>
      </c>
      <c r="I236" s="9">
        <v>144683</v>
      </c>
      <c r="J236" s="9">
        <v>85</v>
      </c>
      <c r="K236" s="9">
        <v>145376</v>
      </c>
      <c r="L236" s="9">
        <v>261690</v>
      </c>
      <c r="M236" s="9">
        <v>6404</v>
      </c>
      <c r="N236" s="9">
        <v>268094</v>
      </c>
    </row>
    <row r="237" spans="1:14">
      <c r="A237" s="11"/>
      <c r="B237" s="12"/>
      <c r="C237" s="12"/>
      <c r="D237" s="12"/>
      <c r="E237" s="12"/>
      <c r="F237" s="12"/>
      <c r="G237" s="12"/>
      <c r="H237" s="12"/>
      <c r="I237" s="12"/>
      <c r="J237" s="12"/>
      <c r="K237" s="12"/>
      <c r="L237" s="12"/>
      <c r="M237" s="12"/>
      <c r="N237" s="12"/>
    </row>
    <row r="238" spans="1:14">
      <c r="A238" s="26" t="s">
        <v>418</v>
      </c>
      <c r="B238" s="12">
        <v>12618</v>
      </c>
      <c r="C238" s="12">
        <v>0</v>
      </c>
      <c r="D238" s="12"/>
      <c r="E238" s="12">
        <v>0</v>
      </c>
      <c r="F238" s="12">
        <v>-41108</v>
      </c>
      <c r="G238" s="12">
        <v>0</v>
      </c>
      <c r="H238" s="12">
        <v>383</v>
      </c>
      <c r="I238" s="12">
        <v>144683</v>
      </c>
      <c r="J238" s="12">
        <v>85</v>
      </c>
      <c r="K238" s="12">
        <v>145376</v>
      </c>
      <c r="L238" s="12">
        <v>262037</v>
      </c>
      <c r="M238" s="12">
        <v>6404</v>
      </c>
      <c r="N238" s="12">
        <v>268441</v>
      </c>
    </row>
    <row r="239" spans="1:14">
      <c r="A239" s="5" t="s">
        <v>366</v>
      </c>
      <c r="B239" s="10">
        <v>0</v>
      </c>
      <c r="C239" s="10">
        <v>0</v>
      </c>
      <c r="D239" s="10"/>
      <c r="E239" s="10">
        <v>0</v>
      </c>
      <c r="F239" s="10">
        <v>0</v>
      </c>
      <c r="G239" s="10">
        <v>0</v>
      </c>
      <c r="H239" s="10">
        <v>0</v>
      </c>
      <c r="I239" s="10">
        <v>0</v>
      </c>
      <c r="J239" s="10">
        <v>0</v>
      </c>
      <c r="K239" s="10">
        <v>-1147</v>
      </c>
      <c r="L239" s="10">
        <v>-1147</v>
      </c>
      <c r="M239" s="10">
        <v>40</v>
      </c>
      <c r="N239" s="10">
        <v>-1107</v>
      </c>
    </row>
    <row r="240" spans="1:14">
      <c r="A240" s="5" t="s">
        <v>367</v>
      </c>
      <c r="B240" s="10">
        <v>0</v>
      </c>
      <c r="C240" s="10">
        <v>0</v>
      </c>
      <c r="D240" s="10"/>
      <c r="E240" s="10">
        <v>0</v>
      </c>
      <c r="F240" s="10">
        <v>1373</v>
      </c>
      <c r="G240" s="10">
        <v>0</v>
      </c>
      <c r="H240" s="10">
        <v>0</v>
      </c>
      <c r="I240" s="10">
        <v>0</v>
      </c>
      <c r="J240" s="10">
        <v>0</v>
      </c>
      <c r="K240" s="10">
        <v>197</v>
      </c>
      <c r="L240" s="10">
        <v>1570</v>
      </c>
      <c r="M240" s="10">
        <v>219</v>
      </c>
      <c r="N240" s="10">
        <v>1789</v>
      </c>
    </row>
    <row r="241" spans="1:14">
      <c r="A241" s="5" t="s">
        <v>368</v>
      </c>
      <c r="B241" s="10">
        <v>0</v>
      </c>
      <c r="C241" s="10">
        <v>0</v>
      </c>
      <c r="D241" s="10"/>
      <c r="E241" s="10">
        <v>0</v>
      </c>
      <c r="F241" s="10">
        <v>0</v>
      </c>
      <c r="G241" s="10">
        <v>0</v>
      </c>
      <c r="H241" s="10">
        <v>0</v>
      </c>
      <c r="I241" s="10">
        <v>0</v>
      </c>
      <c r="J241" s="10">
        <v>0</v>
      </c>
      <c r="K241" s="10">
        <v>0</v>
      </c>
      <c r="L241" s="10">
        <v>0</v>
      </c>
      <c r="M241" s="10">
        <v>0</v>
      </c>
      <c r="N241" s="10">
        <v>0</v>
      </c>
    </row>
    <row r="242" spans="1:14">
      <c r="A242" s="5" t="s">
        <v>369</v>
      </c>
      <c r="B242" s="10">
        <v>0</v>
      </c>
      <c r="C242" s="10">
        <v>0</v>
      </c>
      <c r="D242" s="10"/>
      <c r="E242" s="10">
        <v>0</v>
      </c>
      <c r="F242" s="10">
        <v>0</v>
      </c>
      <c r="G242" s="10">
        <v>0</v>
      </c>
      <c r="H242" s="10">
        <v>0</v>
      </c>
      <c r="I242" s="10">
        <v>0</v>
      </c>
      <c r="J242" s="10">
        <v>0</v>
      </c>
      <c r="K242" s="10">
        <v>0</v>
      </c>
      <c r="L242" s="10">
        <v>0</v>
      </c>
      <c r="M242" s="10">
        <v>0</v>
      </c>
      <c r="N242" s="10">
        <v>0</v>
      </c>
    </row>
    <row r="243" spans="1:14">
      <c r="A243" s="5" t="s">
        <v>370</v>
      </c>
      <c r="B243" s="10">
        <v>0</v>
      </c>
      <c r="C243" s="10">
        <v>0</v>
      </c>
      <c r="D243" s="10"/>
      <c r="E243" s="10">
        <v>0</v>
      </c>
      <c r="F243" s="10">
        <v>0</v>
      </c>
      <c r="G243" s="10">
        <v>0</v>
      </c>
      <c r="H243" s="10">
        <v>0</v>
      </c>
      <c r="I243" s="10">
        <v>0</v>
      </c>
      <c r="J243" s="10">
        <v>0</v>
      </c>
      <c r="K243" s="10">
        <v>24</v>
      </c>
      <c r="L243" s="10">
        <v>24</v>
      </c>
      <c r="M243" s="10">
        <v>-86</v>
      </c>
      <c r="N243" s="10">
        <v>-62</v>
      </c>
    </row>
    <row r="244" spans="1:14">
      <c r="A244" s="5" t="s">
        <v>371</v>
      </c>
      <c r="B244" s="10">
        <v>0</v>
      </c>
      <c r="C244" s="10">
        <v>0</v>
      </c>
      <c r="D244" s="10"/>
      <c r="E244" s="10">
        <v>0</v>
      </c>
      <c r="F244" s="10">
        <v>0</v>
      </c>
      <c r="G244" s="10">
        <v>0</v>
      </c>
      <c r="H244" s="10">
        <v>0</v>
      </c>
      <c r="I244" s="10">
        <v>0</v>
      </c>
      <c r="J244" s="10">
        <v>0</v>
      </c>
      <c r="K244" s="10">
        <v>0</v>
      </c>
      <c r="L244" s="10">
        <v>0</v>
      </c>
      <c r="M244" s="10">
        <v>0</v>
      </c>
      <c r="N244" s="10">
        <v>0</v>
      </c>
    </row>
    <row r="245" spans="1:14">
      <c r="A245" s="5" t="s">
        <v>372</v>
      </c>
      <c r="B245" s="10">
        <v>0</v>
      </c>
      <c r="C245" s="10">
        <v>0</v>
      </c>
      <c r="D245" s="10"/>
      <c r="E245" s="10">
        <v>0</v>
      </c>
      <c r="F245" s="10">
        <v>0</v>
      </c>
      <c r="G245" s="10">
        <v>0</v>
      </c>
      <c r="H245" s="10">
        <v>0</v>
      </c>
      <c r="I245" s="10">
        <v>0</v>
      </c>
      <c r="J245" s="10">
        <v>0</v>
      </c>
      <c r="K245" s="10">
        <v>0</v>
      </c>
      <c r="L245" s="10">
        <v>0</v>
      </c>
      <c r="M245" s="10">
        <v>-149</v>
      </c>
      <c r="N245" s="10">
        <v>-149</v>
      </c>
    </row>
    <row r="246" spans="1:14">
      <c r="A246" s="4" t="s">
        <v>419</v>
      </c>
      <c r="B246" s="9">
        <v>12618</v>
      </c>
      <c r="C246" s="9">
        <v>0</v>
      </c>
      <c r="D246" s="9"/>
      <c r="E246" s="9">
        <v>0</v>
      </c>
      <c r="F246" s="9">
        <v>-39735</v>
      </c>
      <c r="G246" s="9">
        <v>0</v>
      </c>
      <c r="H246" s="9">
        <v>383</v>
      </c>
      <c r="I246" s="9">
        <v>144683</v>
      </c>
      <c r="J246" s="9">
        <v>85</v>
      </c>
      <c r="K246" s="9">
        <v>144450</v>
      </c>
      <c r="L246" s="9">
        <v>262484</v>
      </c>
      <c r="M246" s="9">
        <v>6428</v>
      </c>
      <c r="N246" s="9">
        <v>268912</v>
      </c>
    </row>
    <row r="247" spans="1:14" ht="24.75" customHeight="1">
      <c r="A247" s="11"/>
      <c r="B247" s="12"/>
      <c r="C247" s="12"/>
      <c r="D247" s="12"/>
      <c r="E247" s="12"/>
      <c r="F247" s="12"/>
      <c r="G247" s="12"/>
      <c r="H247" s="12"/>
      <c r="I247" s="12"/>
      <c r="J247" s="12"/>
      <c r="K247" s="12"/>
      <c r="L247" s="12"/>
      <c r="M247" s="12"/>
      <c r="N247" s="12"/>
    </row>
    <row r="248" spans="1:14">
      <c r="A248" s="26" t="s">
        <v>420</v>
      </c>
      <c r="B248" s="12">
        <v>12618</v>
      </c>
      <c r="C248" s="12">
        <v>0</v>
      </c>
      <c r="D248" s="12"/>
      <c r="E248" s="12">
        <v>0</v>
      </c>
      <c r="F248" s="12">
        <v>-39735</v>
      </c>
      <c r="G248" s="12">
        <v>0</v>
      </c>
      <c r="H248" s="12">
        <v>383</v>
      </c>
      <c r="I248" s="12">
        <v>144683</v>
      </c>
      <c r="J248" s="12">
        <v>85</v>
      </c>
      <c r="K248" s="12">
        <v>144450</v>
      </c>
      <c r="L248" s="12">
        <v>262484</v>
      </c>
      <c r="M248" s="12">
        <v>6428</v>
      </c>
      <c r="N248" s="12">
        <v>268912</v>
      </c>
    </row>
    <row r="249" spans="1:14">
      <c r="A249" s="5" t="s">
        <v>366</v>
      </c>
      <c r="B249" s="10">
        <v>0</v>
      </c>
      <c r="C249" s="10">
        <v>0</v>
      </c>
      <c r="D249" s="10"/>
      <c r="E249" s="10">
        <v>0</v>
      </c>
      <c r="F249" s="10">
        <v>0</v>
      </c>
      <c r="G249" s="10">
        <v>0</v>
      </c>
      <c r="H249" s="10">
        <v>0</v>
      </c>
      <c r="I249" s="10">
        <v>0</v>
      </c>
      <c r="J249" s="10">
        <v>0</v>
      </c>
      <c r="K249" s="10">
        <v>14035</v>
      </c>
      <c r="L249" s="10">
        <v>14035</v>
      </c>
      <c r="M249" s="10">
        <v>74</v>
      </c>
      <c r="N249" s="10">
        <v>14109</v>
      </c>
    </row>
    <row r="250" spans="1:14">
      <c r="A250" s="5" t="s">
        <v>367</v>
      </c>
      <c r="B250" s="10">
        <v>0</v>
      </c>
      <c r="C250" s="10">
        <v>0</v>
      </c>
      <c r="D250" s="10"/>
      <c r="E250" s="10">
        <v>0</v>
      </c>
      <c r="F250" s="10">
        <v>571</v>
      </c>
      <c r="G250" s="10">
        <v>0</v>
      </c>
      <c r="H250" s="10">
        <v>0</v>
      </c>
      <c r="I250" s="10">
        <v>0</v>
      </c>
      <c r="J250" s="10">
        <v>0</v>
      </c>
      <c r="K250" s="10">
        <v>0</v>
      </c>
      <c r="L250" s="10">
        <v>571</v>
      </c>
      <c r="M250" s="10">
        <v>638</v>
      </c>
      <c r="N250" s="10">
        <v>1209</v>
      </c>
    </row>
    <row r="251" spans="1:14">
      <c r="A251" s="5" t="s">
        <v>368</v>
      </c>
      <c r="B251" s="10">
        <v>0</v>
      </c>
      <c r="C251" s="10">
        <v>0</v>
      </c>
      <c r="D251" s="10"/>
      <c r="E251" s="10">
        <v>0</v>
      </c>
      <c r="F251" s="10">
        <v>0</v>
      </c>
      <c r="G251" s="10">
        <v>0</v>
      </c>
      <c r="H251" s="10">
        <v>0</v>
      </c>
      <c r="I251" s="10">
        <v>0</v>
      </c>
      <c r="J251" s="10">
        <v>0</v>
      </c>
      <c r="K251" s="10">
        <v>0</v>
      </c>
      <c r="L251" s="10">
        <v>0</v>
      </c>
      <c r="M251" s="10">
        <v>0</v>
      </c>
      <c r="N251" s="10">
        <v>0</v>
      </c>
    </row>
    <row r="252" spans="1:14">
      <c r="A252" s="5" t="s">
        <v>369</v>
      </c>
      <c r="B252" s="10">
        <v>0</v>
      </c>
      <c r="C252" s="10">
        <v>0</v>
      </c>
      <c r="D252" s="10"/>
      <c r="E252" s="10">
        <v>0</v>
      </c>
      <c r="F252" s="10">
        <v>0</v>
      </c>
      <c r="G252" s="10">
        <v>0</v>
      </c>
      <c r="H252" s="10">
        <v>0</v>
      </c>
      <c r="I252" s="10">
        <v>0</v>
      </c>
      <c r="J252" s="10">
        <v>0</v>
      </c>
      <c r="K252" s="10">
        <v>0</v>
      </c>
      <c r="L252" s="10">
        <v>0</v>
      </c>
      <c r="M252" s="10">
        <v>0</v>
      </c>
      <c r="N252" s="10">
        <v>0</v>
      </c>
    </row>
    <row r="253" spans="1:14">
      <c r="A253" s="5" t="s">
        <v>370</v>
      </c>
      <c r="B253" s="10">
        <v>0</v>
      </c>
      <c r="C253" s="10">
        <v>0</v>
      </c>
      <c r="D253" s="10"/>
      <c r="E253" s="10">
        <v>0</v>
      </c>
      <c r="F253" s="10">
        <v>0</v>
      </c>
      <c r="G253" s="10">
        <v>0</v>
      </c>
      <c r="H253" s="10">
        <v>0</v>
      </c>
      <c r="I253" s="10">
        <v>0</v>
      </c>
      <c r="J253" s="10">
        <v>0</v>
      </c>
      <c r="K253" s="10">
        <v>274</v>
      </c>
      <c r="L253" s="10">
        <v>274</v>
      </c>
      <c r="M253" s="10">
        <v>-723</v>
      </c>
      <c r="N253" s="10">
        <v>-449</v>
      </c>
    </row>
    <row r="254" spans="1:14">
      <c r="A254" s="5" t="s">
        <v>371</v>
      </c>
      <c r="B254" s="10">
        <v>0</v>
      </c>
      <c r="C254" s="10">
        <v>0</v>
      </c>
      <c r="D254" s="10"/>
      <c r="E254" s="10">
        <v>0</v>
      </c>
      <c r="F254" s="10">
        <v>0</v>
      </c>
      <c r="G254" s="10">
        <v>0</v>
      </c>
      <c r="H254" s="10">
        <v>0</v>
      </c>
      <c r="I254" s="10">
        <v>0</v>
      </c>
      <c r="J254" s="10">
        <v>0</v>
      </c>
      <c r="K254" s="10">
        <v>0</v>
      </c>
      <c r="L254" s="10">
        <v>0</v>
      </c>
      <c r="M254" s="10">
        <v>0</v>
      </c>
      <c r="N254" s="10">
        <v>0</v>
      </c>
    </row>
    <row r="255" spans="1:14">
      <c r="A255" s="5" t="s">
        <v>372</v>
      </c>
      <c r="B255" s="10">
        <v>0</v>
      </c>
      <c r="C255" s="10">
        <v>0</v>
      </c>
      <c r="D255" s="10"/>
      <c r="E255" s="10">
        <v>0</v>
      </c>
      <c r="F255" s="10">
        <v>0</v>
      </c>
      <c r="G255" s="10">
        <v>0</v>
      </c>
      <c r="H255" s="10">
        <v>0</v>
      </c>
      <c r="I255" s="10">
        <v>0</v>
      </c>
      <c r="J255" s="10">
        <v>0</v>
      </c>
      <c r="K255" s="10">
        <v>0</v>
      </c>
      <c r="L255" s="10">
        <v>0</v>
      </c>
      <c r="M255" s="10">
        <v>0</v>
      </c>
      <c r="N255" s="10">
        <v>0</v>
      </c>
    </row>
    <row r="256" spans="1:14">
      <c r="A256" s="4" t="s">
        <v>421</v>
      </c>
      <c r="B256" s="9">
        <v>12618</v>
      </c>
      <c r="C256" s="9">
        <v>0</v>
      </c>
      <c r="D256" s="9"/>
      <c r="E256" s="9">
        <v>0</v>
      </c>
      <c r="F256" s="9">
        <v>-39164</v>
      </c>
      <c r="G256" s="9">
        <v>0</v>
      </c>
      <c r="H256" s="9">
        <v>383</v>
      </c>
      <c r="I256" s="9">
        <v>144683</v>
      </c>
      <c r="J256" s="9">
        <v>85</v>
      </c>
      <c r="K256" s="9">
        <v>158759</v>
      </c>
      <c r="L256" s="9">
        <v>277364</v>
      </c>
      <c r="M256" s="9">
        <v>6417</v>
      </c>
      <c r="N256" s="9">
        <v>283781</v>
      </c>
    </row>
    <row r="257" spans="1:14">
      <c r="A257" s="11"/>
      <c r="B257" s="12"/>
      <c r="C257" s="12"/>
      <c r="D257" s="12"/>
      <c r="E257" s="12"/>
      <c r="F257" s="12"/>
      <c r="G257" s="12"/>
      <c r="H257" s="12"/>
      <c r="I257" s="12"/>
      <c r="J257" s="12"/>
      <c r="K257" s="12"/>
      <c r="L257" s="12"/>
      <c r="M257" s="12"/>
      <c r="N257" s="12"/>
    </row>
    <row r="258" spans="1:14">
      <c r="A258" s="26" t="s">
        <v>422</v>
      </c>
      <c r="B258" s="12">
        <v>12618</v>
      </c>
      <c r="C258" s="12">
        <v>0</v>
      </c>
      <c r="D258" s="12">
        <v>0</v>
      </c>
      <c r="E258" s="12">
        <v>0</v>
      </c>
      <c r="F258" s="12">
        <v>-39164</v>
      </c>
      <c r="G258" s="12">
        <v>0</v>
      </c>
      <c r="H258" s="12">
        <v>383</v>
      </c>
      <c r="I258" s="12">
        <v>144683</v>
      </c>
      <c r="J258" s="12">
        <v>85</v>
      </c>
      <c r="K258" s="12">
        <v>158759</v>
      </c>
      <c r="L258" s="12">
        <v>277364</v>
      </c>
      <c r="M258" s="12">
        <v>6417</v>
      </c>
      <c r="N258" s="12">
        <v>283781</v>
      </c>
    </row>
    <row r="259" spans="1:14">
      <c r="A259" s="5" t="s">
        <v>366</v>
      </c>
      <c r="B259" s="10">
        <v>0</v>
      </c>
      <c r="C259" s="10">
        <v>0</v>
      </c>
      <c r="D259" s="10">
        <v>0</v>
      </c>
      <c r="E259" s="10">
        <v>0</v>
      </c>
      <c r="F259" s="10">
        <v>0</v>
      </c>
      <c r="G259" s="10">
        <v>0</v>
      </c>
      <c r="H259" s="10">
        <v>0</v>
      </c>
      <c r="I259" s="10">
        <v>0</v>
      </c>
      <c r="J259" s="10">
        <v>0</v>
      </c>
      <c r="K259" s="10">
        <v>19477</v>
      </c>
      <c r="L259" s="10">
        <v>19477</v>
      </c>
      <c r="M259" s="10">
        <v>821</v>
      </c>
      <c r="N259" s="10">
        <v>20298</v>
      </c>
    </row>
    <row r="260" spans="1:14">
      <c r="A260" s="5" t="s">
        <v>367</v>
      </c>
      <c r="B260" s="10">
        <v>0</v>
      </c>
      <c r="C260" s="10">
        <v>0</v>
      </c>
      <c r="D260" s="10">
        <v>0</v>
      </c>
      <c r="E260" s="10">
        <v>0</v>
      </c>
      <c r="F260" s="10">
        <v>630</v>
      </c>
      <c r="G260" s="10">
        <v>0</v>
      </c>
      <c r="H260" s="10">
        <v>0</v>
      </c>
      <c r="I260" s="10">
        <v>0</v>
      </c>
      <c r="J260" s="10">
        <v>0</v>
      </c>
      <c r="K260" s="10">
        <v>-324</v>
      </c>
      <c r="L260" s="10">
        <v>306</v>
      </c>
      <c r="M260" s="10">
        <v>-124</v>
      </c>
      <c r="N260" s="10">
        <v>182</v>
      </c>
    </row>
    <row r="261" spans="1:14">
      <c r="A261" s="5" t="s">
        <v>368</v>
      </c>
      <c r="B261" s="10">
        <v>0</v>
      </c>
      <c r="C261" s="10">
        <v>0</v>
      </c>
      <c r="D261" s="10">
        <v>0</v>
      </c>
      <c r="E261" s="10">
        <v>0</v>
      </c>
      <c r="F261" s="10">
        <v>0</v>
      </c>
      <c r="G261" s="10">
        <v>0</v>
      </c>
      <c r="H261" s="10">
        <v>0</v>
      </c>
      <c r="I261" s="10">
        <v>0</v>
      </c>
      <c r="J261" s="10">
        <v>0</v>
      </c>
      <c r="K261" s="10">
        <v>0</v>
      </c>
      <c r="L261" s="10">
        <v>0</v>
      </c>
      <c r="M261" s="10">
        <v>0</v>
      </c>
      <c r="N261" s="10">
        <v>0</v>
      </c>
    </row>
    <row r="262" spans="1:14">
      <c r="A262" s="5" t="s">
        <v>423</v>
      </c>
      <c r="B262" s="10">
        <v>0</v>
      </c>
      <c r="C262" s="10">
        <v>0</v>
      </c>
      <c r="D262" s="10">
        <v>0</v>
      </c>
      <c r="E262" s="10">
        <v>0</v>
      </c>
      <c r="F262" s="10">
        <v>0</v>
      </c>
      <c r="G262" s="10">
        <v>0</v>
      </c>
      <c r="H262" s="10">
        <v>0</v>
      </c>
      <c r="I262" s="10">
        <v>0</v>
      </c>
      <c r="J262" s="10">
        <v>1</v>
      </c>
      <c r="K262" s="10">
        <v>378</v>
      </c>
      <c r="L262" s="10">
        <v>379</v>
      </c>
      <c r="M262" s="10">
        <v>-789</v>
      </c>
      <c r="N262" s="10">
        <v>-410</v>
      </c>
    </row>
    <row r="263" spans="1:14">
      <c r="A263" s="5" t="s">
        <v>424</v>
      </c>
      <c r="B263" s="10">
        <v>0</v>
      </c>
      <c r="C263" s="10">
        <v>0</v>
      </c>
      <c r="D263" s="10">
        <v>-23652</v>
      </c>
      <c r="E263" s="10">
        <v>0</v>
      </c>
      <c r="F263" s="10">
        <v>0</v>
      </c>
      <c r="G263" s="10">
        <v>0</v>
      </c>
      <c r="H263" s="10">
        <v>0</v>
      </c>
      <c r="I263" s="10">
        <v>0</v>
      </c>
      <c r="J263" s="10">
        <v>0</v>
      </c>
      <c r="K263" s="10">
        <v>0</v>
      </c>
      <c r="L263" s="10">
        <v>-23652</v>
      </c>
      <c r="M263" s="10">
        <v>17022</v>
      </c>
      <c r="N263" s="10">
        <v>-6630</v>
      </c>
    </row>
    <row r="264" spans="1:14">
      <c r="A264" s="5" t="s">
        <v>369</v>
      </c>
      <c r="B264" s="10">
        <v>0</v>
      </c>
      <c r="C264" s="10">
        <v>0</v>
      </c>
      <c r="D264" s="10">
        <v>0</v>
      </c>
      <c r="E264" s="10">
        <v>0</v>
      </c>
      <c r="F264" s="10">
        <v>0</v>
      </c>
      <c r="G264" s="10">
        <v>0</v>
      </c>
      <c r="H264" s="10">
        <v>0</v>
      </c>
      <c r="I264" s="10">
        <v>22548</v>
      </c>
      <c r="J264" s="10">
        <v>0</v>
      </c>
      <c r="K264" s="10">
        <v>-22548</v>
      </c>
      <c r="L264" s="10">
        <v>0</v>
      </c>
      <c r="M264" s="10">
        <v>0</v>
      </c>
      <c r="N264" s="10">
        <v>0</v>
      </c>
    </row>
    <row r="265" spans="1:14">
      <c r="A265" s="5" t="s">
        <v>370</v>
      </c>
      <c r="B265" s="10">
        <v>0</v>
      </c>
      <c r="C265" s="10">
        <v>0</v>
      </c>
      <c r="D265" s="10">
        <v>0</v>
      </c>
      <c r="E265" s="10">
        <v>0</v>
      </c>
      <c r="F265" s="10">
        <v>0</v>
      </c>
      <c r="G265" s="10">
        <v>0</v>
      </c>
      <c r="H265" s="10">
        <v>-4</v>
      </c>
      <c r="I265" s="10">
        <v>0</v>
      </c>
      <c r="J265" s="10">
        <v>0</v>
      </c>
      <c r="K265" s="10">
        <v>-496</v>
      </c>
      <c r="L265" s="10">
        <v>-500</v>
      </c>
      <c r="M265" s="10">
        <v>724</v>
      </c>
      <c r="N265" s="10">
        <v>224</v>
      </c>
    </row>
    <row r="266" spans="1:14">
      <c r="A266" s="5" t="s">
        <v>371</v>
      </c>
      <c r="B266" s="10">
        <v>0</v>
      </c>
      <c r="C266" s="10">
        <v>0</v>
      </c>
      <c r="D266" s="10">
        <v>0</v>
      </c>
      <c r="E266" s="10">
        <v>0</v>
      </c>
      <c r="F266" s="10">
        <v>0</v>
      </c>
      <c r="G266" s="10">
        <v>0</v>
      </c>
      <c r="H266" s="10">
        <v>0</v>
      </c>
      <c r="I266" s="10">
        <v>0</v>
      </c>
      <c r="J266" s="10">
        <v>0</v>
      </c>
      <c r="K266" s="10">
        <v>0</v>
      </c>
      <c r="L266" s="10">
        <v>0</v>
      </c>
      <c r="M266" s="10">
        <v>0</v>
      </c>
      <c r="N266" s="10">
        <v>0</v>
      </c>
    </row>
    <row r="267" spans="1:14">
      <c r="A267" s="5" t="s">
        <v>372</v>
      </c>
      <c r="B267" s="10">
        <v>0</v>
      </c>
      <c r="C267" s="10">
        <v>0</v>
      </c>
      <c r="D267" s="10">
        <v>0</v>
      </c>
      <c r="E267" s="10">
        <v>0</v>
      </c>
      <c r="F267" s="10">
        <v>0</v>
      </c>
      <c r="G267" s="10">
        <v>0</v>
      </c>
      <c r="H267" s="10">
        <v>0</v>
      </c>
      <c r="I267" s="10">
        <v>0</v>
      </c>
      <c r="J267" s="10">
        <v>0</v>
      </c>
      <c r="K267" s="10">
        <v>-32806</v>
      </c>
      <c r="L267" s="10">
        <v>-32806</v>
      </c>
      <c r="M267" s="10">
        <v>-3098</v>
      </c>
      <c r="N267" s="10">
        <v>-35904</v>
      </c>
    </row>
    <row r="268" spans="1:14">
      <c r="A268" s="4" t="s">
        <v>425</v>
      </c>
      <c r="B268" s="9">
        <v>12618</v>
      </c>
      <c r="C268" s="9">
        <v>0</v>
      </c>
      <c r="D268" s="9">
        <v>-23652</v>
      </c>
      <c r="E268" s="9">
        <v>0</v>
      </c>
      <c r="F268" s="9">
        <v>-38534</v>
      </c>
      <c r="G268" s="9">
        <v>0</v>
      </c>
      <c r="H268" s="9">
        <v>379</v>
      </c>
      <c r="I268" s="9">
        <v>167231</v>
      </c>
      <c r="J268" s="9">
        <v>86</v>
      </c>
      <c r="K268" s="9">
        <v>122440</v>
      </c>
      <c r="L268" s="9">
        <v>240568</v>
      </c>
      <c r="M268" s="9">
        <v>20973</v>
      </c>
      <c r="N268" s="9">
        <v>261541</v>
      </c>
    </row>
    <row r="269" spans="1:14" ht="18" customHeight="1">
      <c r="A269" s="11"/>
      <c r="B269" s="12"/>
      <c r="C269" s="12"/>
      <c r="D269" s="12"/>
      <c r="E269" s="12"/>
      <c r="F269" s="12"/>
      <c r="G269" s="12"/>
      <c r="H269" s="12"/>
      <c r="I269" s="12"/>
      <c r="J269" s="12"/>
      <c r="K269" s="12"/>
      <c r="L269" s="12"/>
      <c r="M269" s="12"/>
      <c r="N269" s="12"/>
    </row>
    <row r="270" spans="1:14">
      <c r="A270" s="26" t="s">
        <v>426</v>
      </c>
      <c r="B270" s="12">
        <v>12618</v>
      </c>
      <c r="C270" s="12">
        <v>0</v>
      </c>
      <c r="D270" s="12">
        <v>-23652</v>
      </c>
      <c r="E270" s="12">
        <v>0</v>
      </c>
      <c r="F270" s="12">
        <v>-38534</v>
      </c>
      <c r="G270" s="12">
        <v>0</v>
      </c>
      <c r="H270" s="12">
        <v>379</v>
      </c>
      <c r="I270" s="12">
        <v>167231</v>
      </c>
      <c r="J270" s="12">
        <v>86</v>
      </c>
      <c r="K270" s="12">
        <v>122440</v>
      </c>
      <c r="L270" s="12">
        <v>240568</v>
      </c>
      <c r="M270" s="12">
        <v>20973</v>
      </c>
      <c r="N270" s="12">
        <v>261541</v>
      </c>
    </row>
    <row r="271" spans="1:14">
      <c r="A271" s="5" t="s">
        <v>366</v>
      </c>
      <c r="B271" s="10">
        <v>0</v>
      </c>
      <c r="C271" s="10">
        <v>0</v>
      </c>
      <c r="D271" s="10">
        <v>0</v>
      </c>
      <c r="E271" s="10">
        <v>0</v>
      </c>
      <c r="F271" s="10">
        <v>0</v>
      </c>
      <c r="G271" s="10">
        <v>0</v>
      </c>
      <c r="H271" s="10">
        <v>0</v>
      </c>
      <c r="I271" s="10">
        <v>0</v>
      </c>
      <c r="J271" s="10">
        <v>0</v>
      </c>
      <c r="K271" s="10">
        <v>33749</v>
      </c>
      <c r="L271" s="10">
        <v>33749</v>
      </c>
      <c r="M271" s="10">
        <v>2238</v>
      </c>
      <c r="N271" s="10">
        <v>35987</v>
      </c>
    </row>
    <row r="272" spans="1:14">
      <c r="A272" s="5" t="s">
        <v>367</v>
      </c>
      <c r="B272" s="10">
        <v>0</v>
      </c>
      <c r="C272" s="10">
        <v>0</v>
      </c>
      <c r="D272" s="10">
        <v>0</v>
      </c>
      <c r="E272" s="10">
        <v>0</v>
      </c>
      <c r="F272" s="10">
        <v>4918</v>
      </c>
      <c r="G272" s="10">
        <v>0</v>
      </c>
      <c r="H272" s="10">
        <v>0</v>
      </c>
      <c r="I272" s="10">
        <v>0</v>
      </c>
      <c r="J272" s="10">
        <v>0</v>
      </c>
      <c r="K272" s="10">
        <v>0</v>
      </c>
      <c r="L272" s="10">
        <v>4918</v>
      </c>
      <c r="M272" s="10">
        <v>812</v>
      </c>
      <c r="N272" s="10">
        <v>5730</v>
      </c>
    </row>
    <row r="273" spans="1:14">
      <c r="A273" s="5" t="s">
        <v>368</v>
      </c>
      <c r="B273" s="10">
        <v>0</v>
      </c>
      <c r="C273" s="10">
        <v>0</v>
      </c>
      <c r="D273" s="10">
        <v>0</v>
      </c>
      <c r="E273" s="10">
        <v>0</v>
      </c>
      <c r="F273" s="10">
        <v>0</v>
      </c>
      <c r="G273" s="10">
        <v>0</v>
      </c>
      <c r="H273" s="10">
        <v>0</v>
      </c>
      <c r="I273" s="10">
        <v>0</v>
      </c>
      <c r="J273" s="10">
        <v>0</v>
      </c>
      <c r="K273" s="10">
        <v>0</v>
      </c>
      <c r="L273" s="10">
        <v>0</v>
      </c>
      <c r="M273" s="10">
        <v>0</v>
      </c>
      <c r="N273" s="10">
        <v>0</v>
      </c>
    </row>
    <row r="274" spans="1:14">
      <c r="A274" s="5" t="s">
        <v>423</v>
      </c>
      <c r="B274" s="10">
        <v>0</v>
      </c>
      <c r="C274" s="10">
        <v>0</v>
      </c>
      <c r="D274" s="10">
        <v>0</v>
      </c>
      <c r="E274" s="10">
        <v>0</v>
      </c>
      <c r="F274" s="10">
        <v>0</v>
      </c>
      <c r="G274" s="10">
        <v>0</v>
      </c>
      <c r="H274" s="10">
        <v>0</v>
      </c>
      <c r="I274" s="10">
        <v>0</v>
      </c>
      <c r="J274" s="10">
        <v>0</v>
      </c>
      <c r="K274" s="10">
        <v>0</v>
      </c>
      <c r="L274" s="10">
        <v>0</v>
      </c>
      <c r="M274" s="10">
        <v>0</v>
      </c>
      <c r="N274" s="10">
        <v>0</v>
      </c>
    </row>
    <row r="275" spans="1:14">
      <c r="A275" s="5" t="s">
        <v>424</v>
      </c>
      <c r="B275" s="10">
        <v>0</v>
      </c>
      <c r="C275" s="10">
        <v>0</v>
      </c>
      <c r="D275" s="10">
        <v>149</v>
      </c>
      <c r="E275" s="10">
        <v>0</v>
      </c>
      <c r="F275" s="10">
        <v>0</v>
      </c>
      <c r="G275" s="10">
        <v>0</v>
      </c>
      <c r="H275" s="10">
        <v>0</v>
      </c>
      <c r="I275" s="10">
        <v>0</v>
      </c>
      <c r="J275" s="10">
        <v>0</v>
      </c>
      <c r="K275" s="10">
        <v>0</v>
      </c>
      <c r="L275" s="10">
        <v>149</v>
      </c>
      <c r="M275" s="10">
        <v>0</v>
      </c>
      <c r="N275" s="10">
        <v>149</v>
      </c>
    </row>
    <row r="276" spans="1:14">
      <c r="A276" s="5" t="s">
        <v>369</v>
      </c>
      <c r="B276" s="10">
        <v>0</v>
      </c>
      <c r="C276" s="10">
        <v>0</v>
      </c>
      <c r="D276" s="10">
        <v>0</v>
      </c>
      <c r="E276" s="10">
        <v>0</v>
      </c>
      <c r="F276" s="10">
        <v>0</v>
      </c>
      <c r="G276" s="10">
        <v>0</v>
      </c>
      <c r="H276" s="10">
        <v>0</v>
      </c>
      <c r="I276" s="10">
        <v>0</v>
      </c>
      <c r="J276" s="10">
        <v>0</v>
      </c>
      <c r="K276" s="10">
        <v>0</v>
      </c>
      <c r="L276" s="10">
        <v>0</v>
      </c>
      <c r="M276" s="10">
        <v>0</v>
      </c>
      <c r="N276" s="10">
        <v>0</v>
      </c>
    </row>
    <row r="277" spans="1:14">
      <c r="A277" s="5" t="s">
        <v>370</v>
      </c>
      <c r="B277" s="10">
        <v>0</v>
      </c>
      <c r="C277" s="10">
        <v>0</v>
      </c>
      <c r="D277" s="10">
        <v>0</v>
      </c>
      <c r="E277" s="10">
        <v>0</v>
      </c>
      <c r="F277" s="10">
        <v>0</v>
      </c>
      <c r="G277" s="10">
        <v>0</v>
      </c>
      <c r="H277" s="10">
        <v>4</v>
      </c>
      <c r="I277" s="10">
        <v>0</v>
      </c>
      <c r="J277" s="10">
        <v>0</v>
      </c>
      <c r="K277" s="10">
        <v>24</v>
      </c>
      <c r="L277" s="10">
        <v>28</v>
      </c>
      <c r="M277" s="10">
        <v>0</v>
      </c>
      <c r="N277" s="10">
        <v>28</v>
      </c>
    </row>
    <row r="278" spans="1:14">
      <c r="A278" s="5" t="s">
        <v>371</v>
      </c>
      <c r="B278" s="10">
        <v>0</v>
      </c>
      <c r="C278" s="10">
        <v>0</v>
      </c>
      <c r="D278" s="10">
        <v>0</v>
      </c>
      <c r="E278" s="10">
        <v>0</v>
      </c>
      <c r="F278" s="10">
        <v>0</v>
      </c>
      <c r="G278" s="10">
        <v>0</v>
      </c>
      <c r="H278" s="10">
        <v>0</v>
      </c>
      <c r="I278" s="10">
        <v>0</v>
      </c>
      <c r="J278" s="10">
        <v>0</v>
      </c>
      <c r="K278" s="10">
        <v>0</v>
      </c>
      <c r="L278" s="10">
        <v>0</v>
      </c>
      <c r="M278" s="10">
        <v>0</v>
      </c>
      <c r="N278" s="10">
        <v>0</v>
      </c>
    </row>
    <row r="279" spans="1:14">
      <c r="A279" s="5" t="s">
        <v>372</v>
      </c>
      <c r="B279" s="10">
        <v>0</v>
      </c>
      <c r="C279" s="10">
        <v>0</v>
      </c>
      <c r="D279" s="10">
        <v>0</v>
      </c>
      <c r="E279" s="10">
        <v>0</v>
      </c>
      <c r="F279" s="10">
        <v>0</v>
      </c>
      <c r="G279" s="10">
        <v>0</v>
      </c>
      <c r="H279" s="10">
        <v>0</v>
      </c>
      <c r="I279" s="10">
        <v>0</v>
      </c>
      <c r="J279" s="10">
        <v>0</v>
      </c>
      <c r="K279" s="10">
        <v>0</v>
      </c>
      <c r="L279" s="10">
        <v>0</v>
      </c>
      <c r="M279" s="10">
        <v>-581</v>
      </c>
      <c r="N279" s="10">
        <v>-581</v>
      </c>
    </row>
    <row r="280" spans="1:14">
      <c r="A280" s="4" t="s">
        <v>427</v>
      </c>
      <c r="B280" s="9">
        <v>12618</v>
      </c>
      <c r="C280" s="9">
        <v>0</v>
      </c>
      <c r="D280" s="9">
        <v>-23503</v>
      </c>
      <c r="E280" s="9">
        <v>0</v>
      </c>
      <c r="F280" s="9">
        <v>-33616</v>
      </c>
      <c r="G280" s="9">
        <v>0</v>
      </c>
      <c r="H280" s="9">
        <v>383</v>
      </c>
      <c r="I280" s="9">
        <v>167231</v>
      </c>
      <c r="J280" s="9">
        <v>86</v>
      </c>
      <c r="K280" s="9">
        <v>156213</v>
      </c>
      <c r="L280" s="9">
        <v>279412</v>
      </c>
      <c r="M280" s="9">
        <v>23442</v>
      </c>
      <c r="N280" s="9">
        <v>302854</v>
      </c>
    </row>
    <row r="281" spans="1:14">
      <c r="A281" s="11"/>
      <c r="B281" s="12"/>
      <c r="C281" s="12"/>
      <c r="D281" s="12"/>
      <c r="E281" s="12"/>
      <c r="F281" s="12"/>
      <c r="G281" s="12"/>
      <c r="H281" s="12"/>
      <c r="I281" s="12"/>
      <c r="J281" s="12"/>
      <c r="K281" s="12"/>
      <c r="L281" s="12"/>
      <c r="M281" s="12"/>
      <c r="N281" s="12"/>
    </row>
    <row r="282" spans="1:14">
      <c r="A282" s="26" t="s">
        <v>428</v>
      </c>
      <c r="B282" s="12">
        <v>12618</v>
      </c>
      <c r="C282" s="12">
        <v>0</v>
      </c>
      <c r="D282" s="12">
        <v>-23503</v>
      </c>
      <c r="E282" s="12">
        <v>0</v>
      </c>
      <c r="F282" s="12">
        <v>-33616</v>
      </c>
      <c r="G282" s="12">
        <v>0</v>
      </c>
      <c r="H282" s="12">
        <v>383</v>
      </c>
      <c r="I282" s="12">
        <v>167231</v>
      </c>
      <c r="J282" s="12">
        <v>86</v>
      </c>
      <c r="K282" s="12">
        <v>156213</v>
      </c>
      <c r="L282" s="12">
        <v>279412</v>
      </c>
      <c r="M282" s="12">
        <v>23442</v>
      </c>
      <c r="N282" s="12">
        <v>302854</v>
      </c>
    </row>
    <row r="283" spans="1:14">
      <c r="A283" s="5" t="s">
        <v>366</v>
      </c>
      <c r="B283" s="10">
        <v>0</v>
      </c>
      <c r="C283" s="10">
        <v>0</v>
      </c>
      <c r="D283" s="10">
        <v>0</v>
      </c>
      <c r="E283" s="10">
        <v>0</v>
      </c>
      <c r="F283" s="10">
        <v>0</v>
      </c>
      <c r="G283" s="10">
        <v>0</v>
      </c>
      <c r="H283" s="10">
        <v>0</v>
      </c>
      <c r="I283" s="10">
        <v>0</v>
      </c>
      <c r="J283" s="10">
        <v>0</v>
      </c>
      <c r="K283" s="10">
        <v>-7757</v>
      </c>
      <c r="L283" s="10">
        <v>-7757</v>
      </c>
      <c r="M283" s="10">
        <v>10</v>
      </c>
      <c r="N283" s="10">
        <v>-7747</v>
      </c>
    </row>
    <row r="284" spans="1:14">
      <c r="A284" s="5" t="s">
        <v>367</v>
      </c>
      <c r="B284" s="10">
        <v>0</v>
      </c>
      <c r="C284" s="10">
        <v>0</v>
      </c>
      <c r="D284" s="10">
        <v>0</v>
      </c>
      <c r="E284" s="10">
        <v>0</v>
      </c>
      <c r="F284" s="10">
        <v>-750</v>
      </c>
      <c r="G284" s="10">
        <v>0</v>
      </c>
      <c r="H284" s="10">
        <v>0</v>
      </c>
      <c r="I284" s="10">
        <v>0</v>
      </c>
      <c r="J284" s="10">
        <v>0</v>
      </c>
      <c r="K284" s="10">
        <v>-294</v>
      </c>
      <c r="L284" s="10">
        <v>-1044</v>
      </c>
      <c r="M284" s="10">
        <v>-437</v>
      </c>
      <c r="N284" s="10">
        <v>-1481</v>
      </c>
    </row>
    <row r="285" spans="1:14">
      <c r="A285" s="5" t="s">
        <v>368</v>
      </c>
      <c r="B285" s="10">
        <v>0</v>
      </c>
      <c r="C285" s="10">
        <v>0</v>
      </c>
      <c r="D285" s="10">
        <v>0</v>
      </c>
      <c r="E285" s="10">
        <v>0</v>
      </c>
      <c r="F285" s="10">
        <v>0</v>
      </c>
      <c r="G285" s="10">
        <v>0</v>
      </c>
      <c r="H285" s="10">
        <v>-29</v>
      </c>
      <c r="I285" s="10">
        <v>0</v>
      </c>
      <c r="J285" s="10">
        <v>251</v>
      </c>
      <c r="K285" s="10">
        <v>-252</v>
      </c>
      <c r="L285" s="10">
        <v>-30</v>
      </c>
      <c r="M285" s="10">
        <v>0</v>
      </c>
      <c r="N285" s="10">
        <v>-30</v>
      </c>
    </row>
    <row r="286" spans="1:14">
      <c r="A286" s="5" t="s">
        <v>423</v>
      </c>
      <c r="B286" s="10">
        <v>0</v>
      </c>
      <c r="C286" s="10">
        <v>0</v>
      </c>
      <c r="D286" s="10">
        <v>0</v>
      </c>
      <c r="E286" s="10">
        <v>0</v>
      </c>
      <c r="F286" s="10">
        <v>0</v>
      </c>
      <c r="G286" s="10">
        <v>0</v>
      </c>
      <c r="H286" s="10">
        <v>0</v>
      </c>
      <c r="I286" s="10">
        <v>0</v>
      </c>
      <c r="J286" s="10">
        <v>0</v>
      </c>
      <c r="K286" s="10">
        <v>19</v>
      </c>
      <c r="L286" s="10">
        <v>19</v>
      </c>
      <c r="M286" s="10">
        <v>-15</v>
      </c>
      <c r="N286" s="10">
        <v>4</v>
      </c>
    </row>
    <row r="287" spans="1:14">
      <c r="A287" s="5" t="s">
        <v>424</v>
      </c>
      <c r="B287" s="10">
        <v>0</v>
      </c>
      <c r="C287" s="10">
        <v>0</v>
      </c>
      <c r="D287" s="10">
        <v>-5167</v>
      </c>
      <c r="E287" s="10">
        <v>0</v>
      </c>
      <c r="F287" s="10">
        <v>0</v>
      </c>
      <c r="G287" s="10">
        <v>0</v>
      </c>
      <c r="H287" s="10">
        <v>0</v>
      </c>
      <c r="I287" s="10">
        <v>0</v>
      </c>
      <c r="J287" s="10">
        <v>0</v>
      </c>
      <c r="K287" s="10">
        <v>0</v>
      </c>
      <c r="L287" s="10">
        <v>-5167</v>
      </c>
      <c r="M287" s="10">
        <v>10663</v>
      </c>
      <c r="N287" s="10">
        <v>5496</v>
      </c>
    </row>
    <row r="288" spans="1:14">
      <c r="A288" s="5" t="s">
        <v>369</v>
      </c>
      <c r="B288" s="10">
        <v>0</v>
      </c>
      <c r="C288" s="10">
        <v>0</v>
      </c>
      <c r="D288" s="10">
        <v>0</v>
      </c>
      <c r="E288" s="10">
        <v>0</v>
      </c>
      <c r="F288" s="10">
        <v>0</v>
      </c>
      <c r="G288" s="10">
        <v>0</v>
      </c>
      <c r="H288" s="10">
        <v>0</v>
      </c>
      <c r="I288" s="10">
        <v>0</v>
      </c>
      <c r="J288" s="10">
        <v>0</v>
      </c>
      <c r="K288" s="10">
        <v>0</v>
      </c>
      <c r="L288" s="10">
        <v>0</v>
      </c>
      <c r="M288" s="10">
        <v>0</v>
      </c>
      <c r="N288" s="10">
        <v>0</v>
      </c>
    </row>
    <row r="289" spans="1:14">
      <c r="A289" s="5" t="s">
        <v>370</v>
      </c>
      <c r="B289" s="10">
        <v>0</v>
      </c>
      <c r="C289" s="10">
        <v>0</v>
      </c>
      <c r="D289" s="10">
        <v>0</v>
      </c>
      <c r="E289" s="10">
        <v>0</v>
      </c>
      <c r="F289" s="10">
        <v>0</v>
      </c>
      <c r="G289" s="10">
        <v>0</v>
      </c>
      <c r="H289" s="10">
        <v>0</v>
      </c>
      <c r="I289" s="10">
        <v>0</v>
      </c>
      <c r="J289" s="10">
        <v>0</v>
      </c>
      <c r="K289" s="10">
        <v>-7</v>
      </c>
      <c r="L289" s="10">
        <v>-7</v>
      </c>
      <c r="M289" s="10">
        <v>-21</v>
      </c>
      <c r="N289" s="10">
        <v>-28</v>
      </c>
    </row>
    <row r="290" spans="1:14">
      <c r="A290" s="5" t="s">
        <v>371</v>
      </c>
      <c r="B290" s="10">
        <v>0</v>
      </c>
      <c r="C290" s="10">
        <v>0</v>
      </c>
      <c r="D290" s="10">
        <v>0</v>
      </c>
      <c r="E290" s="10">
        <v>0</v>
      </c>
      <c r="F290" s="10">
        <v>0</v>
      </c>
      <c r="G290" s="10">
        <v>0</v>
      </c>
      <c r="H290" s="10">
        <v>0</v>
      </c>
      <c r="I290" s="10">
        <v>0</v>
      </c>
      <c r="J290" s="10">
        <v>0</v>
      </c>
      <c r="K290" s="10">
        <v>0</v>
      </c>
      <c r="L290" s="10">
        <v>0</v>
      </c>
      <c r="M290" s="10">
        <v>0</v>
      </c>
      <c r="N290" s="10">
        <v>0</v>
      </c>
    </row>
    <row r="291" spans="1:14">
      <c r="A291" s="5" t="s">
        <v>372</v>
      </c>
      <c r="B291" s="10">
        <v>0</v>
      </c>
      <c r="C291" s="10">
        <v>0</v>
      </c>
      <c r="D291" s="10">
        <v>0</v>
      </c>
      <c r="E291" s="10">
        <v>0</v>
      </c>
      <c r="F291" s="10">
        <v>0</v>
      </c>
      <c r="G291" s="10">
        <v>0</v>
      </c>
      <c r="H291" s="10">
        <v>0</v>
      </c>
      <c r="I291" s="10">
        <v>0</v>
      </c>
      <c r="J291" s="10">
        <v>0</v>
      </c>
      <c r="K291" s="10">
        <v>0</v>
      </c>
      <c r="L291" s="10">
        <v>0</v>
      </c>
      <c r="M291" s="10">
        <v>-701</v>
      </c>
      <c r="N291" s="10">
        <v>-701</v>
      </c>
    </row>
    <row r="292" spans="1:14">
      <c r="A292" s="4" t="s">
        <v>429</v>
      </c>
      <c r="B292" s="9">
        <v>12618</v>
      </c>
      <c r="C292" s="9">
        <v>0</v>
      </c>
      <c r="D292" s="9">
        <v>-28670</v>
      </c>
      <c r="E292" s="9">
        <v>0</v>
      </c>
      <c r="F292" s="9">
        <v>-34366</v>
      </c>
      <c r="G292" s="9">
        <v>0</v>
      </c>
      <c r="H292" s="9">
        <v>354</v>
      </c>
      <c r="I292" s="9">
        <v>167231</v>
      </c>
      <c r="J292" s="9">
        <v>337</v>
      </c>
      <c r="K292" s="9">
        <v>147922</v>
      </c>
      <c r="L292" s="9">
        <v>265426</v>
      </c>
      <c r="M292" s="9">
        <v>32941</v>
      </c>
      <c r="N292" s="9">
        <v>298367</v>
      </c>
    </row>
    <row r="293" spans="1:14">
      <c r="A293" s="11"/>
      <c r="B293" s="12"/>
      <c r="C293" s="12"/>
      <c r="D293" s="12"/>
      <c r="E293" s="12"/>
      <c r="F293" s="12"/>
      <c r="G293" s="12"/>
      <c r="H293" s="12"/>
      <c r="I293" s="12"/>
      <c r="J293" s="12"/>
      <c r="K293" s="12"/>
      <c r="L293" s="12"/>
      <c r="M293" s="12"/>
      <c r="N293" s="12"/>
    </row>
    <row r="294" spans="1:14">
      <c r="A294" s="26" t="s">
        <v>430</v>
      </c>
      <c r="B294" s="12">
        <v>12618</v>
      </c>
      <c r="C294" s="12">
        <v>0</v>
      </c>
      <c r="D294" s="12">
        <v>-28670</v>
      </c>
      <c r="E294" s="12">
        <v>0</v>
      </c>
      <c r="F294" s="12">
        <v>-34366</v>
      </c>
      <c r="G294" s="12">
        <v>0</v>
      </c>
      <c r="H294" s="12">
        <v>354</v>
      </c>
      <c r="I294" s="12">
        <v>167231</v>
      </c>
      <c r="J294" s="12">
        <v>337</v>
      </c>
      <c r="K294" s="12">
        <v>147922</v>
      </c>
      <c r="L294" s="12">
        <v>265426</v>
      </c>
      <c r="M294" s="12">
        <v>32941</v>
      </c>
      <c r="N294" s="12">
        <v>298367</v>
      </c>
    </row>
    <row r="295" spans="1:14">
      <c r="A295" s="5" t="s">
        <v>366</v>
      </c>
      <c r="B295" s="10">
        <v>0</v>
      </c>
      <c r="C295" s="10">
        <v>0</v>
      </c>
      <c r="D295" s="10">
        <v>0</v>
      </c>
      <c r="E295" s="10">
        <v>0</v>
      </c>
      <c r="F295" s="10">
        <v>0</v>
      </c>
      <c r="G295" s="10">
        <v>0</v>
      </c>
      <c r="H295" s="10">
        <v>0</v>
      </c>
      <c r="I295" s="10">
        <v>0</v>
      </c>
      <c r="J295" s="10">
        <v>0</v>
      </c>
      <c r="K295" s="10">
        <v>14217</v>
      </c>
      <c r="L295" s="10">
        <v>14217</v>
      </c>
      <c r="M295" s="10">
        <v>1115</v>
      </c>
      <c r="N295" s="10">
        <v>15332</v>
      </c>
    </row>
    <row r="296" spans="1:14">
      <c r="A296" s="5" t="s">
        <v>367</v>
      </c>
      <c r="B296" s="10">
        <v>0</v>
      </c>
      <c r="C296" s="10">
        <v>0</v>
      </c>
      <c r="D296" s="10">
        <v>0</v>
      </c>
      <c r="E296" s="10">
        <v>0</v>
      </c>
      <c r="F296" s="10">
        <v>-3013</v>
      </c>
      <c r="G296" s="10">
        <v>0</v>
      </c>
      <c r="H296" s="10">
        <v>0</v>
      </c>
      <c r="I296" s="10">
        <v>0</v>
      </c>
      <c r="J296" s="10">
        <v>0</v>
      </c>
      <c r="K296" s="10">
        <v>0</v>
      </c>
      <c r="L296" s="10">
        <v>-3013</v>
      </c>
      <c r="M296" s="10">
        <v>-795</v>
      </c>
      <c r="N296" s="10">
        <v>-3808</v>
      </c>
    </row>
    <row r="297" spans="1:14">
      <c r="A297" s="5" t="s">
        <v>368</v>
      </c>
      <c r="B297" s="10">
        <v>0</v>
      </c>
      <c r="C297" s="10">
        <v>0</v>
      </c>
      <c r="D297" s="10">
        <v>0</v>
      </c>
      <c r="E297" s="10">
        <v>0</v>
      </c>
      <c r="F297" s="10">
        <v>0</v>
      </c>
      <c r="G297" s="10">
        <v>0</v>
      </c>
      <c r="H297" s="10">
        <v>0</v>
      </c>
      <c r="I297" s="10">
        <v>0</v>
      </c>
      <c r="J297" s="10">
        <v>0</v>
      </c>
      <c r="K297" s="10">
        <v>0</v>
      </c>
      <c r="L297" s="10">
        <v>0</v>
      </c>
      <c r="M297" s="10">
        <v>0</v>
      </c>
      <c r="N297" s="10">
        <v>0</v>
      </c>
    </row>
    <row r="298" spans="1:14">
      <c r="A298" s="5" t="s">
        <v>423</v>
      </c>
      <c r="B298" s="10">
        <v>0</v>
      </c>
      <c r="C298" s="10">
        <v>0</v>
      </c>
      <c r="D298" s="10">
        <v>0</v>
      </c>
      <c r="E298" s="10">
        <v>0</v>
      </c>
      <c r="F298" s="10">
        <v>0</v>
      </c>
      <c r="G298" s="10">
        <v>0</v>
      </c>
      <c r="H298" s="10">
        <v>0</v>
      </c>
      <c r="I298" s="10">
        <v>0</v>
      </c>
      <c r="J298" s="10">
        <v>0</v>
      </c>
      <c r="K298" s="10">
        <v>0</v>
      </c>
      <c r="L298" s="10">
        <v>0</v>
      </c>
      <c r="M298" s="10">
        <v>0</v>
      </c>
      <c r="N298" s="10">
        <v>0</v>
      </c>
    </row>
    <row r="299" spans="1:14">
      <c r="A299" s="5" t="s">
        <v>424</v>
      </c>
      <c r="B299" s="10">
        <v>0</v>
      </c>
      <c r="C299" s="10">
        <v>0</v>
      </c>
      <c r="D299" s="10">
        <v>0</v>
      </c>
      <c r="E299" s="10">
        <v>0</v>
      </c>
      <c r="F299" s="10">
        <v>0</v>
      </c>
      <c r="G299" s="10">
        <v>0</v>
      </c>
      <c r="H299" s="10">
        <v>0</v>
      </c>
      <c r="I299" s="10">
        <v>0</v>
      </c>
      <c r="J299" s="10">
        <v>0</v>
      </c>
      <c r="K299" s="10">
        <v>0</v>
      </c>
      <c r="L299" s="10">
        <v>0</v>
      </c>
      <c r="M299" s="10">
        <v>0</v>
      </c>
      <c r="N299" s="10">
        <v>0</v>
      </c>
    </row>
    <row r="300" spans="1:14">
      <c r="A300" s="5" t="s">
        <v>369</v>
      </c>
      <c r="B300" s="10">
        <v>0</v>
      </c>
      <c r="C300" s="10">
        <v>0</v>
      </c>
      <c r="D300" s="10">
        <v>0</v>
      </c>
      <c r="E300" s="10">
        <v>0</v>
      </c>
      <c r="F300" s="10">
        <v>0</v>
      </c>
      <c r="G300" s="10">
        <v>0</v>
      </c>
      <c r="H300" s="10">
        <v>0</v>
      </c>
      <c r="I300" s="10">
        <v>0</v>
      </c>
      <c r="J300" s="10">
        <v>0</v>
      </c>
      <c r="K300" s="10">
        <v>0</v>
      </c>
      <c r="L300" s="10">
        <v>0</v>
      </c>
      <c r="M300" s="10">
        <v>0</v>
      </c>
      <c r="N300" s="10">
        <v>0</v>
      </c>
    </row>
    <row r="301" spans="1:14">
      <c r="A301" s="5" t="s">
        <v>370</v>
      </c>
      <c r="B301" s="10">
        <v>0</v>
      </c>
      <c r="C301" s="10">
        <v>0</v>
      </c>
      <c r="D301" s="10">
        <v>0</v>
      </c>
      <c r="E301" s="10">
        <v>0</v>
      </c>
      <c r="F301" s="10">
        <v>0</v>
      </c>
      <c r="G301" s="10">
        <v>0</v>
      </c>
      <c r="H301" s="10">
        <v>0</v>
      </c>
      <c r="I301" s="10">
        <v>0</v>
      </c>
      <c r="J301" s="10">
        <v>0</v>
      </c>
      <c r="K301" s="10">
        <v>-3</v>
      </c>
      <c r="L301" s="10">
        <v>-3</v>
      </c>
      <c r="M301" s="10">
        <v>0</v>
      </c>
      <c r="N301" s="10">
        <v>-3</v>
      </c>
    </row>
    <row r="302" spans="1:14">
      <c r="A302" s="5" t="s">
        <v>371</v>
      </c>
      <c r="B302" s="10">
        <v>0</v>
      </c>
      <c r="C302" s="10">
        <v>0</v>
      </c>
      <c r="D302" s="10">
        <v>0</v>
      </c>
      <c r="E302" s="10">
        <v>0</v>
      </c>
      <c r="F302" s="10">
        <v>0</v>
      </c>
      <c r="G302" s="10">
        <v>0</v>
      </c>
      <c r="H302" s="10">
        <v>0</v>
      </c>
      <c r="I302" s="10">
        <v>0</v>
      </c>
      <c r="J302" s="10">
        <v>0</v>
      </c>
      <c r="K302" s="10">
        <v>0</v>
      </c>
      <c r="L302" s="10">
        <v>0</v>
      </c>
      <c r="M302" s="10">
        <v>0</v>
      </c>
      <c r="N302" s="10">
        <v>0</v>
      </c>
    </row>
    <row r="303" spans="1:14">
      <c r="A303" s="5" t="s">
        <v>372</v>
      </c>
      <c r="B303" s="10">
        <v>0</v>
      </c>
      <c r="C303" s="10">
        <v>0</v>
      </c>
      <c r="D303" s="10">
        <v>0</v>
      </c>
      <c r="E303" s="10">
        <v>0</v>
      </c>
      <c r="F303" s="10">
        <v>0</v>
      </c>
      <c r="G303" s="10">
        <v>0</v>
      </c>
      <c r="H303" s="10">
        <v>0</v>
      </c>
      <c r="I303" s="10">
        <v>0</v>
      </c>
      <c r="J303" s="10">
        <v>0</v>
      </c>
      <c r="K303" s="10">
        <v>0</v>
      </c>
      <c r="L303" s="10">
        <v>0</v>
      </c>
      <c r="M303" s="10">
        <v>0</v>
      </c>
      <c r="N303" s="10">
        <v>0</v>
      </c>
    </row>
    <row r="304" spans="1:14">
      <c r="A304" s="4" t="s">
        <v>431</v>
      </c>
      <c r="B304" s="9">
        <v>12618</v>
      </c>
      <c r="C304" s="9">
        <v>0</v>
      </c>
      <c r="D304" s="9">
        <v>-28670</v>
      </c>
      <c r="E304" s="9">
        <v>0</v>
      </c>
      <c r="F304" s="9">
        <v>-37379</v>
      </c>
      <c r="G304" s="9">
        <v>0</v>
      </c>
      <c r="H304" s="9">
        <v>354</v>
      </c>
      <c r="I304" s="9">
        <v>167231</v>
      </c>
      <c r="J304" s="9">
        <v>337</v>
      </c>
      <c r="K304" s="9">
        <v>162136</v>
      </c>
      <c r="L304" s="9">
        <v>276627</v>
      </c>
      <c r="M304" s="9">
        <v>33261</v>
      </c>
      <c r="N304" s="9">
        <v>309888</v>
      </c>
    </row>
    <row r="305" spans="1:14">
      <c r="A305" s="11"/>
      <c r="B305" s="12"/>
      <c r="C305" s="12"/>
      <c r="D305" s="12"/>
      <c r="E305" s="12"/>
      <c r="F305" s="12"/>
      <c r="G305" s="12"/>
      <c r="H305" s="12"/>
      <c r="I305" s="12"/>
      <c r="J305" s="12"/>
      <c r="K305" s="12"/>
      <c r="L305" s="12"/>
      <c r="M305" s="12"/>
      <c r="N305" s="12"/>
    </row>
    <row r="306" spans="1:14">
      <c r="A306" s="26" t="s">
        <v>432</v>
      </c>
      <c r="B306" s="12">
        <v>12618</v>
      </c>
      <c r="C306" s="12">
        <v>0</v>
      </c>
      <c r="D306" s="12">
        <v>-28670</v>
      </c>
      <c r="E306" s="12">
        <v>0</v>
      </c>
      <c r="F306" s="12">
        <v>-37379</v>
      </c>
      <c r="G306" s="12">
        <v>0</v>
      </c>
      <c r="H306" s="12">
        <v>354</v>
      </c>
      <c r="I306" s="12">
        <v>167231</v>
      </c>
      <c r="J306" s="12">
        <v>337</v>
      </c>
      <c r="K306" s="12">
        <v>162136</v>
      </c>
      <c r="L306" s="12">
        <v>276627</v>
      </c>
      <c r="M306" s="12">
        <v>33261</v>
      </c>
      <c r="N306" s="12">
        <v>309888</v>
      </c>
    </row>
    <row r="307" spans="1:14">
      <c r="A307" s="5" t="s">
        <v>366</v>
      </c>
      <c r="B307" s="10">
        <v>0</v>
      </c>
      <c r="C307" s="10">
        <v>0</v>
      </c>
      <c r="D307" s="10">
        <v>0</v>
      </c>
      <c r="E307" s="10">
        <v>0</v>
      </c>
      <c r="F307" s="10">
        <v>0</v>
      </c>
      <c r="G307" s="10">
        <v>0</v>
      </c>
      <c r="H307" s="10">
        <v>0</v>
      </c>
      <c r="I307" s="10">
        <v>0</v>
      </c>
      <c r="J307" s="10">
        <v>0</v>
      </c>
      <c r="K307" s="10">
        <v>33619</v>
      </c>
      <c r="L307" s="10">
        <v>33619</v>
      </c>
      <c r="M307" s="10">
        <v>3440</v>
      </c>
      <c r="N307" s="10">
        <v>37059</v>
      </c>
    </row>
    <row r="308" spans="1:14">
      <c r="A308" s="5" t="s">
        <v>367</v>
      </c>
      <c r="B308" s="10">
        <v>0</v>
      </c>
      <c r="C308" s="10">
        <v>0</v>
      </c>
      <c r="D308" s="10">
        <v>0</v>
      </c>
      <c r="E308" s="10">
        <v>0</v>
      </c>
      <c r="F308" s="10">
        <v>-188</v>
      </c>
      <c r="G308" s="10">
        <v>318</v>
      </c>
      <c r="H308" s="10">
        <v>0</v>
      </c>
      <c r="I308" s="10">
        <v>0</v>
      </c>
      <c r="J308" s="10">
        <v>0</v>
      </c>
      <c r="K308" s="10">
        <v>-428</v>
      </c>
      <c r="L308" s="10">
        <v>-298</v>
      </c>
      <c r="M308" s="10">
        <v>-57</v>
      </c>
      <c r="N308" s="10">
        <v>-355</v>
      </c>
    </row>
    <row r="309" spans="1:14">
      <c r="A309" s="5" t="s">
        <v>368</v>
      </c>
      <c r="B309" s="10">
        <v>0</v>
      </c>
      <c r="C309" s="10">
        <v>0</v>
      </c>
      <c r="D309" s="10">
        <v>0</v>
      </c>
      <c r="E309" s="10">
        <v>0</v>
      </c>
      <c r="F309" s="10">
        <v>0</v>
      </c>
      <c r="G309" s="10">
        <v>0</v>
      </c>
      <c r="H309" s="10">
        <v>0</v>
      </c>
      <c r="I309" s="10">
        <v>0</v>
      </c>
      <c r="J309" s="10">
        <v>0</v>
      </c>
      <c r="K309" s="10">
        <v>0</v>
      </c>
      <c r="L309" s="10">
        <v>0</v>
      </c>
      <c r="M309" s="10">
        <v>0</v>
      </c>
      <c r="N309" s="10">
        <v>0</v>
      </c>
    </row>
    <row r="310" spans="1:14">
      <c r="A310" s="5" t="s">
        <v>423</v>
      </c>
      <c r="B310" s="10">
        <v>0</v>
      </c>
      <c r="C310" s="10">
        <v>0</v>
      </c>
      <c r="D310" s="10">
        <v>0</v>
      </c>
      <c r="E310" s="10">
        <v>0</v>
      </c>
      <c r="F310" s="10">
        <v>0</v>
      </c>
      <c r="G310" s="10">
        <v>0</v>
      </c>
      <c r="H310" s="10">
        <v>0</v>
      </c>
      <c r="I310" s="10">
        <v>0</v>
      </c>
      <c r="J310" s="10">
        <v>0</v>
      </c>
      <c r="K310" s="10">
        <v>0</v>
      </c>
      <c r="L310" s="10">
        <v>0</v>
      </c>
      <c r="M310" s="10">
        <v>0</v>
      </c>
      <c r="N310" s="10">
        <v>0</v>
      </c>
    </row>
    <row r="311" spans="1:14">
      <c r="A311" s="5" t="s">
        <v>424</v>
      </c>
      <c r="B311" s="10">
        <v>0</v>
      </c>
      <c r="C311" s="10">
        <v>0</v>
      </c>
      <c r="D311" s="10">
        <v>0</v>
      </c>
      <c r="E311" s="10">
        <v>0</v>
      </c>
      <c r="F311" s="10">
        <v>0</v>
      </c>
      <c r="G311" s="10">
        <v>0</v>
      </c>
      <c r="H311" s="10">
        <v>0</v>
      </c>
      <c r="I311" s="10">
        <v>0</v>
      </c>
      <c r="J311" s="10">
        <v>0</v>
      </c>
      <c r="K311" s="10">
        <v>0</v>
      </c>
      <c r="L311" s="10">
        <v>0</v>
      </c>
      <c r="M311" s="10">
        <v>0</v>
      </c>
      <c r="N311" s="10">
        <v>0</v>
      </c>
    </row>
    <row r="312" spans="1:14">
      <c r="A312" s="5" t="s">
        <v>369</v>
      </c>
      <c r="B312" s="10">
        <v>0</v>
      </c>
      <c r="C312" s="10">
        <v>0</v>
      </c>
      <c r="D312" s="10">
        <v>0</v>
      </c>
      <c r="E312" s="10">
        <v>0</v>
      </c>
      <c r="F312" s="10">
        <v>0</v>
      </c>
      <c r="G312" s="10">
        <v>0</v>
      </c>
      <c r="H312" s="10">
        <v>0</v>
      </c>
      <c r="I312" s="10">
        <v>14805</v>
      </c>
      <c r="J312" s="10">
        <v>0</v>
      </c>
      <c r="K312" s="10">
        <v>-14805</v>
      </c>
      <c r="L312" s="10">
        <v>0</v>
      </c>
      <c r="M312" s="10">
        <v>0</v>
      </c>
      <c r="N312" s="10">
        <v>0</v>
      </c>
    </row>
    <row r="313" spans="1:14">
      <c r="A313" s="5" t="s">
        <v>370</v>
      </c>
      <c r="B313" s="10">
        <v>0</v>
      </c>
      <c r="C313" s="10">
        <v>0</v>
      </c>
      <c r="D313" s="10">
        <v>0</v>
      </c>
      <c r="E313" s="10">
        <v>0</v>
      </c>
      <c r="F313" s="10">
        <v>0</v>
      </c>
      <c r="G313" s="10">
        <v>0</v>
      </c>
      <c r="H313" s="10">
        <v>0</v>
      </c>
      <c r="I313" s="10">
        <v>0</v>
      </c>
      <c r="J313" s="10">
        <v>0</v>
      </c>
      <c r="K313" s="10">
        <v>27</v>
      </c>
      <c r="L313" s="10">
        <v>27</v>
      </c>
      <c r="M313" s="10">
        <v>0</v>
      </c>
      <c r="N313" s="10">
        <v>27</v>
      </c>
    </row>
    <row r="314" spans="1:14">
      <c r="A314" s="5" t="s">
        <v>371</v>
      </c>
      <c r="B314" s="10">
        <v>0</v>
      </c>
      <c r="C314" s="10">
        <v>0</v>
      </c>
      <c r="D314" s="10">
        <v>0</v>
      </c>
      <c r="E314" s="10">
        <v>0</v>
      </c>
      <c r="F314" s="10">
        <v>0</v>
      </c>
      <c r="G314" s="10">
        <v>0</v>
      </c>
      <c r="H314" s="10">
        <v>0</v>
      </c>
      <c r="I314" s="10">
        <v>0</v>
      </c>
      <c r="J314" s="10">
        <v>0</v>
      </c>
      <c r="K314" s="10">
        <v>0</v>
      </c>
      <c r="L314" s="10">
        <v>0</v>
      </c>
      <c r="M314" s="10">
        <v>0</v>
      </c>
      <c r="N314" s="10">
        <v>0</v>
      </c>
    </row>
    <row r="315" spans="1:14">
      <c r="A315" s="5" t="s">
        <v>433</v>
      </c>
      <c r="B315" s="10">
        <v>0</v>
      </c>
      <c r="C315" s="10">
        <v>0</v>
      </c>
      <c r="D315" s="10">
        <v>0</v>
      </c>
      <c r="E315" s="10">
        <v>0</v>
      </c>
      <c r="F315" s="10">
        <v>0</v>
      </c>
      <c r="G315" s="10">
        <v>0</v>
      </c>
      <c r="H315" s="10">
        <v>0</v>
      </c>
      <c r="I315" s="10">
        <v>0</v>
      </c>
      <c r="J315" s="10">
        <v>0</v>
      </c>
      <c r="K315" s="10">
        <v>-32806</v>
      </c>
      <c r="L315" s="10">
        <v>-32806</v>
      </c>
      <c r="M315" s="10">
        <v>-6400</v>
      </c>
      <c r="N315" s="10">
        <v>-39206</v>
      </c>
    </row>
    <row r="316" spans="1:14">
      <c r="A316" s="4" t="s">
        <v>434</v>
      </c>
      <c r="B316" s="9">
        <v>12618</v>
      </c>
      <c r="C316" s="9">
        <v>0</v>
      </c>
      <c r="D316" s="9">
        <v>-28670</v>
      </c>
      <c r="E316" s="9">
        <v>0</v>
      </c>
      <c r="F316" s="9">
        <v>-37567</v>
      </c>
      <c r="G316" s="9">
        <v>318</v>
      </c>
      <c r="H316" s="9">
        <v>354</v>
      </c>
      <c r="I316" s="9">
        <v>182036</v>
      </c>
      <c r="J316" s="9">
        <v>337</v>
      </c>
      <c r="K316" s="9">
        <v>147743</v>
      </c>
      <c r="L316" s="9">
        <v>277169</v>
      </c>
      <c r="M316" s="9">
        <v>30244</v>
      </c>
      <c r="N316" s="9">
        <v>307413</v>
      </c>
    </row>
    <row r="317" spans="1:14">
      <c r="A317" s="11"/>
      <c r="B317" s="12"/>
      <c r="C317" s="12"/>
      <c r="D317" s="12"/>
      <c r="E317" s="12"/>
      <c r="F317" s="12"/>
      <c r="G317" s="12"/>
      <c r="H317" s="12"/>
      <c r="I317" s="12"/>
      <c r="J317" s="12"/>
      <c r="K317" s="12"/>
      <c r="L317" s="12"/>
      <c r="M317" s="12"/>
      <c r="N317" s="12"/>
    </row>
    <row r="318" spans="1:14">
      <c r="A318" s="26" t="s">
        <v>435</v>
      </c>
      <c r="B318" s="12">
        <v>12618</v>
      </c>
      <c r="C318" s="12">
        <v>0</v>
      </c>
      <c r="D318" s="12">
        <v>-28670</v>
      </c>
      <c r="E318" s="12">
        <v>0</v>
      </c>
      <c r="F318" s="12">
        <v>-37567</v>
      </c>
      <c r="G318" s="12">
        <v>318</v>
      </c>
      <c r="H318" s="12">
        <v>354</v>
      </c>
      <c r="I318" s="12">
        <v>182036</v>
      </c>
      <c r="J318" s="12">
        <v>337</v>
      </c>
      <c r="K318" s="12">
        <v>147743</v>
      </c>
      <c r="L318" s="12">
        <v>277169</v>
      </c>
      <c r="M318" s="12">
        <v>30244</v>
      </c>
      <c r="N318" s="12">
        <v>307413</v>
      </c>
    </row>
    <row r="319" spans="1:14">
      <c r="A319" s="5" t="s">
        <v>366</v>
      </c>
      <c r="B319" s="10">
        <v>0</v>
      </c>
      <c r="C319" s="10">
        <v>0</v>
      </c>
      <c r="D319" s="10">
        <v>0</v>
      </c>
      <c r="E319" s="10">
        <v>0</v>
      </c>
      <c r="F319" s="10">
        <v>0</v>
      </c>
      <c r="G319" s="10">
        <v>0</v>
      </c>
      <c r="H319" s="10">
        <v>0</v>
      </c>
      <c r="I319" s="10">
        <v>0</v>
      </c>
      <c r="J319" s="10">
        <v>0</v>
      </c>
      <c r="K319" s="10">
        <v>32601</v>
      </c>
      <c r="L319" s="10">
        <v>32601</v>
      </c>
      <c r="M319" s="10">
        <v>2967</v>
      </c>
      <c r="N319" s="10">
        <v>35568</v>
      </c>
    </row>
    <row r="320" spans="1:14">
      <c r="A320" s="5" t="s">
        <v>367</v>
      </c>
      <c r="B320" s="10">
        <v>0</v>
      </c>
      <c r="C320" s="10">
        <v>0</v>
      </c>
      <c r="D320" s="10">
        <v>0</v>
      </c>
      <c r="E320" s="10">
        <v>0</v>
      </c>
      <c r="F320" s="10">
        <v>-2563</v>
      </c>
      <c r="G320" s="10">
        <v>-318</v>
      </c>
      <c r="H320" s="10">
        <v>0</v>
      </c>
      <c r="I320" s="10">
        <v>0</v>
      </c>
      <c r="J320" s="10">
        <v>0</v>
      </c>
      <c r="K320" s="10">
        <v>0</v>
      </c>
      <c r="L320" s="10">
        <v>-2881</v>
      </c>
      <c r="M320" s="10">
        <v>-362</v>
      </c>
      <c r="N320" s="10">
        <v>-3243</v>
      </c>
    </row>
    <row r="321" spans="1:14">
      <c r="A321" s="5" t="s">
        <v>368</v>
      </c>
      <c r="B321" s="10">
        <v>0</v>
      </c>
      <c r="C321" s="10">
        <v>0</v>
      </c>
      <c r="D321" s="10">
        <v>0</v>
      </c>
      <c r="E321" s="10">
        <v>0</v>
      </c>
      <c r="F321" s="10">
        <v>0</v>
      </c>
      <c r="G321" s="10">
        <v>0</v>
      </c>
      <c r="H321" s="10">
        <v>0</v>
      </c>
      <c r="I321" s="10">
        <v>0</v>
      </c>
      <c r="J321" s="10">
        <v>0</v>
      </c>
      <c r="K321" s="10">
        <v>0</v>
      </c>
      <c r="L321" s="10">
        <v>0</v>
      </c>
      <c r="M321" s="10">
        <v>0</v>
      </c>
      <c r="N321" s="10">
        <v>0</v>
      </c>
    </row>
    <row r="322" spans="1:14">
      <c r="A322" s="5" t="s">
        <v>423</v>
      </c>
      <c r="B322" s="10">
        <v>0</v>
      </c>
      <c r="C322" s="10">
        <v>0</v>
      </c>
      <c r="D322" s="10">
        <v>0</v>
      </c>
      <c r="E322" s="10">
        <v>0</v>
      </c>
      <c r="F322" s="10">
        <v>0</v>
      </c>
      <c r="G322" s="10">
        <v>0</v>
      </c>
      <c r="H322" s="10">
        <v>0</v>
      </c>
      <c r="I322" s="10">
        <v>0</v>
      </c>
      <c r="J322" s="10">
        <v>0</v>
      </c>
      <c r="K322" s="10">
        <v>0</v>
      </c>
      <c r="L322" s="10">
        <v>0</v>
      </c>
      <c r="M322" s="10">
        <v>-10</v>
      </c>
      <c r="N322" s="10">
        <v>-10</v>
      </c>
    </row>
    <row r="323" spans="1:14">
      <c r="A323" s="5" t="s">
        <v>424</v>
      </c>
      <c r="B323" s="10">
        <v>0</v>
      </c>
      <c r="C323" s="10">
        <v>0</v>
      </c>
      <c r="D323" s="10">
        <v>0</v>
      </c>
      <c r="E323" s="10">
        <v>0</v>
      </c>
      <c r="F323" s="10">
        <v>0</v>
      </c>
      <c r="G323" s="10">
        <v>0</v>
      </c>
      <c r="H323" s="10">
        <v>0</v>
      </c>
      <c r="I323" s="10">
        <v>0</v>
      </c>
      <c r="J323" s="10">
        <v>0</v>
      </c>
      <c r="K323" s="10">
        <v>0</v>
      </c>
      <c r="L323" s="10">
        <v>0</v>
      </c>
      <c r="M323" s="10">
        <v>0</v>
      </c>
      <c r="N323" s="10">
        <v>0</v>
      </c>
    </row>
    <row r="324" spans="1:14">
      <c r="A324" s="5" t="s">
        <v>369</v>
      </c>
      <c r="B324" s="10">
        <v>0</v>
      </c>
      <c r="C324" s="10">
        <v>0</v>
      </c>
      <c r="D324" s="10">
        <v>0</v>
      </c>
      <c r="E324" s="10">
        <v>0</v>
      </c>
      <c r="F324" s="10">
        <v>0</v>
      </c>
      <c r="G324" s="10">
        <v>0</v>
      </c>
      <c r="H324" s="10">
        <v>0</v>
      </c>
      <c r="I324" s="10">
        <v>0</v>
      </c>
      <c r="J324" s="10">
        <v>0</v>
      </c>
      <c r="K324" s="10">
        <v>0</v>
      </c>
      <c r="L324" s="10">
        <v>0</v>
      </c>
      <c r="M324" s="10">
        <v>0</v>
      </c>
      <c r="N324" s="10">
        <v>0</v>
      </c>
    </row>
    <row r="325" spans="1:14">
      <c r="A325" s="5" t="s">
        <v>370</v>
      </c>
      <c r="B325" s="10">
        <v>0</v>
      </c>
      <c r="C325" s="10">
        <v>0</v>
      </c>
      <c r="D325" s="10">
        <v>0</v>
      </c>
      <c r="E325" s="10">
        <v>0</v>
      </c>
      <c r="F325" s="10">
        <v>0</v>
      </c>
      <c r="G325" s="10">
        <v>0</v>
      </c>
      <c r="H325" s="10">
        <v>0</v>
      </c>
      <c r="I325" s="10">
        <v>0</v>
      </c>
      <c r="J325" s="10">
        <v>0</v>
      </c>
      <c r="K325" s="10">
        <v>0</v>
      </c>
      <c r="L325" s="10">
        <v>0</v>
      </c>
      <c r="M325" s="10">
        <v>0</v>
      </c>
      <c r="N325" s="10">
        <v>0</v>
      </c>
    </row>
    <row r="326" spans="1:14">
      <c r="A326" s="5" t="s">
        <v>371</v>
      </c>
      <c r="B326" s="10">
        <v>0</v>
      </c>
      <c r="C326" s="10">
        <v>0</v>
      </c>
      <c r="D326" s="10">
        <v>0</v>
      </c>
      <c r="E326" s="10">
        <v>0</v>
      </c>
      <c r="F326" s="10">
        <v>0</v>
      </c>
      <c r="G326" s="10">
        <v>0</v>
      </c>
      <c r="H326" s="10">
        <v>0</v>
      </c>
      <c r="I326" s="10">
        <v>0</v>
      </c>
      <c r="J326" s="10">
        <v>0</v>
      </c>
      <c r="K326" s="10">
        <v>0</v>
      </c>
      <c r="L326" s="10">
        <v>0</v>
      </c>
      <c r="M326" s="10">
        <v>0</v>
      </c>
      <c r="N326" s="10">
        <v>0</v>
      </c>
    </row>
    <row r="327" spans="1:14">
      <c r="A327" s="5" t="s">
        <v>433</v>
      </c>
      <c r="B327" s="10">
        <v>0</v>
      </c>
      <c r="C327" s="10">
        <v>0</v>
      </c>
      <c r="D327" s="10">
        <v>0</v>
      </c>
      <c r="E327" s="10">
        <v>0</v>
      </c>
      <c r="F327" s="10">
        <v>0</v>
      </c>
      <c r="G327" s="10">
        <v>0</v>
      </c>
      <c r="H327" s="10">
        <v>0</v>
      </c>
      <c r="I327" s="10">
        <v>0</v>
      </c>
      <c r="J327" s="10">
        <v>0</v>
      </c>
      <c r="K327" s="10">
        <v>0</v>
      </c>
      <c r="L327" s="10">
        <v>0</v>
      </c>
      <c r="M327" s="10">
        <v>0</v>
      </c>
      <c r="N327" s="10">
        <v>0</v>
      </c>
    </row>
    <row r="328" spans="1:14">
      <c r="A328" s="4" t="s">
        <v>436</v>
      </c>
      <c r="B328" s="9">
        <v>12618</v>
      </c>
      <c r="C328" s="9">
        <v>0</v>
      </c>
      <c r="D328" s="9">
        <v>-28670</v>
      </c>
      <c r="E328" s="9">
        <v>0</v>
      </c>
      <c r="F328" s="9">
        <v>-40130</v>
      </c>
      <c r="G328" s="9">
        <v>0</v>
      </c>
      <c r="H328" s="9">
        <v>354</v>
      </c>
      <c r="I328" s="9">
        <v>182036</v>
      </c>
      <c r="J328" s="9">
        <v>337</v>
      </c>
      <c r="K328" s="9">
        <v>180344</v>
      </c>
      <c r="L328" s="9">
        <v>306889</v>
      </c>
      <c r="M328" s="9">
        <v>32839</v>
      </c>
      <c r="N328" s="9">
        <v>339728</v>
      </c>
    </row>
    <row r="329" spans="1:14" ht="27" customHeight="1">
      <c r="A329" s="11"/>
      <c r="B329" s="12"/>
      <c r="C329" s="12"/>
      <c r="D329" s="12"/>
      <c r="E329" s="12"/>
      <c r="F329" s="12"/>
      <c r="G329" s="12"/>
      <c r="H329" s="12"/>
      <c r="I329" s="12"/>
      <c r="J329" s="12"/>
      <c r="K329" s="12"/>
      <c r="L329" s="12"/>
      <c r="M329" s="12"/>
      <c r="N329" s="12"/>
    </row>
    <row r="330" spans="1:14">
      <c r="A330" s="26" t="s">
        <v>437</v>
      </c>
      <c r="B330" s="12">
        <v>12618</v>
      </c>
      <c r="C330" s="12">
        <v>0</v>
      </c>
      <c r="D330" s="12">
        <v>-28670</v>
      </c>
      <c r="E330" s="12">
        <v>0</v>
      </c>
      <c r="F330" s="12">
        <v>-40130</v>
      </c>
      <c r="G330" s="12">
        <v>0</v>
      </c>
      <c r="H330" s="12">
        <v>354</v>
      </c>
      <c r="I330" s="12">
        <v>182036</v>
      </c>
      <c r="J330" s="12">
        <v>337</v>
      </c>
      <c r="K330" s="12">
        <v>180344</v>
      </c>
      <c r="L330" s="12">
        <v>306889</v>
      </c>
      <c r="M330" s="12">
        <v>32839</v>
      </c>
      <c r="N330" s="12">
        <v>339728</v>
      </c>
    </row>
    <row r="331" spans="1:14">
      <c r="A331" s="5" t="s">
        <v>366</v>
      </c>
      <c r="B331" s="10">
        <v>0</v>
      </c>
      <c r="C331" s="10">
        <v>0</v>
      </c>
      <c r="D331" s="10">
        <v>0</v>
      </c>
      <c r="E331" s="10">
        <v>0</v>
      </c>
      <c r="F331" s="10">
        <v>0</v>
      </c>
      <c r="G331" s="10">
        <v>0</v>
      </c>
      <c r="H331" s="10">
        <v>0</v>
      </c>
      <c r="I331" s="10">
        <v>0</v>
      </c>
      <c r="J331" s="10">
        <v>0</v>
      </c>
      <c r="K331" s="10">
        <v>-2473</v>
      </c>
      <c r="L331" s="10">
        <v>-2473</v>
      </c>
      <c r="M331" s="10">
        <v>708</v>
      </c>
      <c r="N331" s="10">
        <v>-1765</v>
      </c>
    </row>
    <row r="332" spans="1:14">
      <c r="A332" s="5" t="s">
        <v>367</v>
      </c>
      <c r="B332" s="10">
        <v>0</v>
      </c>
      <c r="C332" s="10">
        <v>0</v>
      </c>
      <c r="D332" s="10">
        <v>0</v>
      </c>
      <c r="E332" s="10">
        <v>0</v>
      </c>
      <c r="F332" s="10">
        <v>-2555</v>
      </c>
      <c r="G332" s="10">
        <v>0</v>
      </c>
      <c r="H332" s="10">
        <v>239</v>
      </c>
      <c r="I332" s="10">
        <v>0</v>
      </c>
      <c r="J332" s="10">
        <v>0</v>
      </c>
      <c r="K332" s="10">
        <v>594</v>
      </c>
      <c r="L332" s="10">
        <v>-1722</v>
      </c>
      <c r="M332" s="10">
        <v>-424</v>
      </c>
      <c r="N332" s="10">
        <v>-2146</v>
      </c>
    </row>
    <row r="333" spans="1:14">
      <c r="A333" s="5" t="s">
        <v>368</v>
      </c>
      <c r="B333" s="10">
        <v>0</v>
      </c>
      <c r="C333" s="10">
        <v>0</v>
      </c>
      <c r="D333" s="10">
        <v>0</v>
      </c>
      <c r="E333" s="10">
        <v>0</v>
      </c>
      <c r="F333" s="10">
        <v>0</v>
      </c>
      <c r="G333" s="10">
        <v>0</v>
      </c>
      <c r="H333" s="10">
        <v>0</v>
      </c>
      <c r="I333" s="10">
        <v>0</v>
      </c>
      <c r="J333" s="10">
        <v>0</v>
      </c>
      <c r="K333" s="10">
        <v>0</v>
      </c>
      <c r="L333" s="10">
        <v>0</v>
      </c>
      <c r="M333" s="10">
        <v>0</v>
      </c>
      <c r="N333" s="10">
        <v>0</v>
      </c>
    </row>
    <row r="334" spans="1:14">
      <c r="A334" s="5" t="s">
        <v>423</v>
      </c>
      <c r="B334" s="10">
        <v>0</v>
      </c>
      <c r="C334" s="10">
        <v>0</v>
      </c>
      <c r="D334" s="10">
        <v>0</v>
      </c>
      <c r="E334" s="10">
        <v>0</v>
      </c>
      <c r="F334" s="10">
        <v>0</v>
      </c>
      <c r="G334" s="10">
        <v>0</v>
      </c>
      <c r="H334" s="10">
        <v>0</v>
      </c>
      <c r="I334" s="10">
        <v>0</v>
      </c>
      <c r="J334" s="10">
        <v>0</v>
      </c>
      <c r="K334" s="10">
        <v>0</v>
      </c>
      <c r="L334" s="10">
        <v>0</v>
      </c>
      <c r="M334" s="10">
        <v>-26</v>
      </c>
      <c r="N334" s="10">
        <v>-26</v>
      </c>
    </row>
    <row r="335" spans="1:14">
      <c r="A335" s="5" t="s">
        <v>424</v>
      </c>
      <c r="B335" s="10">
        <v>0</v>
      </c>
      <c r="C335" s="10">
        <v>0</v>
      </c>
      <c r="D335" s="10">
        <v>-9230</v>
      </c>
      <c r="E335" s="10">
        <v>0</v>
      </c>
      <c r="F335" s="10">
        <v>0</v>
      </c>
      <c r="G335" s="10">
        <v>0</v>
      </c>
      <c r="H335" s="10">
        <v>0</v>
      </c>
      <c r="I335" s="10">
        <v>0</v>
      </c>
      <c r="J335" s="10">
        <v>0</v>
      </c>
      <c r="K335" s="10">
        <v>0</v>
      </c>
      <c r="L335" s="10">
        <v>-9230</v>
      </c>
      <c r="M335" s="10">
        <v>0</v>
      </c>
      <c r="N335" s="10">
        <v>-9230</v>
      </c>
    </row>
    <row r="336" spans="1:14">
      <c r="A336" s="5" t="s">
        <v>369</v>
      </c>
      <c r="B336" s="10">
        <v>0</v>
      </c>
      <c r="C336" s="10">
        <v>0</v>
      </c>
      <c r="D336" s="10">
        <v>0</v>
      </c>
      <c r="E336" s="10">
        <v>0</v>
      </c>
      <c r="F336" s="10">
        <v>0</v>
      </c>
      <c r="G336" s="10">
        <v>0</v>
      </c>
      <c r="H336" s="10">
        <v>0</v>
      </c>
      <c r="I336" s="10">
        <v>0</v>
      </c>
      <c r="J336" s="10">
        <v>0</v>
      </c>
      <c r="K336" s="10">
        <v>0</v>
      </c>
      <c r="L336" s="10">
        <v>0</v>
      </c>
      <c r="M336" s="10">
        <v>0</v>
      </c>
      <c r="N336" s="10">
        <v>0</v>
      </c>
    </row>
    <row r="337" spans="1:14">
      <c r="A337" s="5" t="s">
        <v>370</v>
      </c>
      <c r="B337" s="10">
        <v>0</v>
      </c>
      <c r="C337" s="10">
        <v>0</v>
      </c>
      <c r="D337" s="10">
        <v>0</v>
      </c>
      <c r="E337" s="10">
        <v>0</v>
      </c>
      <c r="F337" s="10">
        <v>0</v>
      </c>
      <c r="G337" s="10">
        <v>0</v>
      </c>
      <c r="H337" s="10">
        <v>0</v>
      </c>
      <c r="I337" s="10">
        <v>0</v>
      </c>
      <c r="J337" s="10">
        <v>0</v>
      </c>
      <c r="K337" s="10">
        <v>-24</v>
      </c>
      <c r="L337" s="10">
        <v>-24</v>
      </c>
      <c r="M337" s="10">
        <v>0</v>
      </c>
      <c r="N337" s="10">
        <v>-24</v>
      </c>
    </row>
    <row r="338" spans="1:14">
      <c r="A338" s="5" t="s">
        <v>371</v>
      </c>
      <c r="B338" s="10">
        <v>0</v>
      </c>
      <c r="C338" s="10">
        <v>0</v>
      </c>
      <c r="D338" s="10">
        <v>0</v>
      </c>
      <c r="E338" s="10">
        <v>0</v>
      </c>
      <c r="F338" s="10">
        <v>0</v>
      </c>
      <c r="G338" s="10">
        <v>0</v>
      </c>
      <c r="H338" s="10">
        <v>0</v>
      </c>
      <c r="I338" s="10">
        <v>0</v>
      </c>
      <c r="J338" s="10">
        <v>0</v>
      </c>
      <c r="K338" s="10">
        <v>0</v>
      </c>
      <c r="L338" s="10">
        <v>0</v>
      </c>
      <c r="M338" s="10">
        <v>0</v>
      </c>
      <c r="N338" s="10">
        <v>0</v>
      </c>
    </row>
    <row r="339" spans="1:14">
      <c r="A339" s="5" t="s">
        <v>433</v>
      </c>
      <c r="B339" s="10">
        <v>0</v>
      </c>
      <c r="C339" s="10">
        <v>0</v>
      </c>
      <c r="D339" s="10">
        <v>0</v>
      </c>
      <c r="E339" s="10">
        <v>0</v>
      </c>
      <c r="F339" s="10">
        <v>0</v>
      </c>
      <c r="G339" s="10">
        <v>0</v>
      </c>
      <c r="H339" s="10">
        <v>0</v>
      </c>
      <c r="I339" s="10">
        <v>0</v>
      </c>
      <c r="J339" s="10">
        <v>0</v>
      </c>
      <c r="K339" s="10">
        <v>0</v>
      </c>
      <c r="L339" s="10">
        <v>0</v>
      </c>
      <c r="M339" s="10">
        <v>-267</v>
      </c>
      <c r="N339" s="10">
        <v>-267</v>
      </c>
    </row>
    <row r="340" spans="1:14">
      <c r="A340" s="4" t="s">
        <v>438</v>
      </c>
      <c r="B340" s="9">
        <v>12618</v>
      </c>
      <c r="C340" s="9">
        <v>0</v>
      </c>
      <c r="D340" s="9">
        <v>-37900</v>
      </c>
      <c r="E340" s="9">
        <v>0</v>
      </c>
      <c r="F340" s="9">
        <v>-42685</v>
      </c>
      <c r="G340" s="9">
        <v>0</v>
      </c>
      <c r="H340" s="9">
        <v>593</v>
      </c>
      <c r="I340" s="9">
        <v>182036</v>
      </c>
      <c r="J340" s="9">
        <v>337</v>
      </c>
      <c r="K340" s="9">
        <v>178441</v>
      </c>
      <c r="L340" s="9">
        <v>293440</v>
      </c>
      <c r="M340" s="9">
        <v>32830</v>
      </c>
      <c r="N340" s="9">
        <v>326270</v>
      </c>
    </row>
    <row r="341" spans="1:14" ht="21.75" customHeight="1">
      <c r="A341" s="11"/>
      <c r="B341" s="12"/>
      <c r="C341" s="12"/>
      <c r="D341" s="12"/>
      <c r="E341" s="12"/>
      <c r="F341" s="12"/>
      <c r="G341" s="12"/>
      <c r="H341" s="12"/>
      <c r="I341" s="12"/>
      <c r="J341" s="12"/>
      <c r="K341" s="12"/>
      <c r="L341" s="12"/>
      <c r="M341" s="12"/>
      <c r="N341" s="12"/>
    </row>
    <row r="342" spans="1:14">
      <c r="A342" s="26" t="s">
        <v>439</v>
      </c>
      <c r="B342" s="12">
        <v>12618</v>
      </c>
      <c r="C342" s="12">
        <v>0</v>
      </c>
      <c r="D342" s="12">
        <v>-37900</v>
      </c>
      <c r="E342" s="12">
        <v>0</v>
      </c>
      <c r="F342" s="12">
        <v>-42685</v>
      </c>
      <c r="G342" s="12">
        <v>0</v>
      </c>
      <c r="H342" s="12">
        <v>593</v>
      </c>
      <c r="I342" s="12">
        <v>182036</v>
      </c>
      <c r="J342" s="12">
        <v>337</v>
      </c>
      <c r="K342" s="12">
        <v>178441</v>
      </c>
      <c r="L342" s="12">
        <v>293440</v>
      </c>
      <c r="M342" s="12">
        <v>32830</v>
      </c>
      <c r="N342" s="12">
        <v>326270</v>
      </c>
    </row>
    <row r="343" spans="1:14">
      <c r="A343" s="5" t="s">
        <v>366</v>
      </c>
      <c r="B343" s="10">
        <v>0</v>
      </c>
      <c r="C343" s="10">
        <v>0</v>
      </c>
      <c r="D343" s="10">
        <v>0</v>
      </c>
      <c r="E343" s="10">
        <v>0</v>
      </c>
      <c r="F343" s="10">
        <v>0</v>
      </c>
      <c r="G343" s="10">
        <v>0</v>
      </c>
      <c r="H343" s="10">
        <v>0</v>
      </c>
      <c r="I343" s="10">
        <v>0</v>
      </c>
      <c r="J343" s="10">
        <v>0</v>
      </c>
      <c r="K343" s="10">
        <v>16327</v>
      </c>
      <c r="L343" s="10">
        <v>16327</v>
      </c>
      <c r="M343" s="10">
        <v>988</v>
      </c>
      <c r="N343" s="10">
        <v>17315</v>
      </c>
    </row>
    <row r="344" spans="1:14">
      <c r="A344" s="5" t="s">
        <v>367</v>
      </c>
      <c r="B344" s="10">
        <v>0</v>
      </c>
      <c r="C344" s="10">
        <v>0</v>
      </c>
      <c r="D344" s="10">
        <v>0</v>
      </c>
      <c r="E344" s="10">
        <v>0</v>
      </c>
      <c r="F344" s="10">
        <v>1962</v>
      </c>
      <c r="G344" s="10">
        <v>0</v>
      </c>
      <c r="H344" s="10">
        <v>0</v>
      </c>
      <c r="I344" s="10">
        <v>0</v>
      </c>
      <c r="J344" s="10">
        <v>0</v>
      </c>
      <c r="K344" s="10">
        <v>0</v>
      </c>
      <c r="L344" s="10">
        <v>1962</v>
      </c>
      <c r="M344" s="10">
        <v>1005</v>
      </c>
      <c r="N344" s="10">
        <v>2967</v>
      </c>
    </row>
    <row r="345" spans="1:14">
      <c r="A345" s="5" t="s">
        <v>368</v>
      </c>
      <c r="B345" s="10">
        <v>0</v>
      </c>
      <c r="C345" s="10">
        <v>0</v>
      </c>
      <c r="D345" s="10">
        <v>0</v>
      </c>
      <c r="E345" s="10">
        <v>0</v>
      </c>
      <c r="F345" s="10">
        <v>0</v>
      </c>
      <c r="G345" s="10">
        <v>0</v>
      </c>
      <c r="H345" s="10">
        <v>0</v>
      </c>
      <c r="I345" s="10">
        <v>0</v>
      </c>
      <c r="J345" s="10">
        <v>0</v>
      </c>
      <c r="K345" s="10">
        <v>0</v>
      </c>
      <c r="L345" s="10">
        <v>0</v>
      </c>
      <c r="M345" s="10">
        <v>0</v>
      </c>
      <c r="N345" s="10">
        <v>0</v>
      </c>
    </row>
    <row r="346" spans="1:14">
      <c r="A346" s="5" t="s">
        <v>423</v>
      </c>
      <c r="B346" s="10">
        <v>0</v>
      </c>
      <c r="C346" s="10">
        <v>0</v>
      </c>
      <c r="D346" s="10">
        <v>0</v>
      </c>
      <c r="E346" s="10">
        <v>0</v>
      </c>
      <c r="F346" s="10">
        <v>0</v>
      </c>
      <c r="G346" s="10">
        <v>0</v>
      </c>
      <c r="H346" s="10">
        <v>0</v>
      </c>
      <c r="I346" s="10">
        <v>0</v>
      </c>
      <c r="J346" s="10">
        <v>0</v>
      </c>
      <c r="K346" s="10">
        <v>0</v>
      </c>
      <c r="L346" s="10">
        <v>0</v>
      </c>
      <c r="M346" s="10">
        <v>0</v>
      </c>
      <c r="N346" s="10">
        <v>0</v>
      </c>
    </row>
    <row r="347" spans="1:14">
      <c r="A347" s="5" t="s">
        <v>424</v>
      </c>
      <c r="B347" s="10">
        <v>0</v>
      </c>
      <c r="C347" s="10">
        <v>0</v>
      </c>
      <c r="D347" s="10">
        <v>0</v>
      </c>
      <c r="E347" s="10">
        <v>0</v>
      </c>
      <c r="F347" s="10">
        <v>0</v>
      </c>
      <c r="G347" s="10">
        <v>0</v>
      </c>
      <c r="H347" s="10">
        <v>0</v>
      </c>
      <c r="I347" s="10">
        <v>0</v>
      </c>
      <c r="J347" s="10">
        <v>0</v>
      </c>
      <c r="K347" s="10">
        <v>0</v>
      </c>
      <c r="L347" s="10">
        <v>0</v>
      </c>
      <c r="M347" s="10">
        <v>0</v>
      </c>
      <c r="N347" s="10">
        <v>0</v>
      </c>
    </row>
    <row r="348" spans="1:14">
      <c r="A348" s="5" t="s">
        <v>369</v>
      </c>
      <c r="B348" s="10">
        <v>0</v>
      </c>
      <c r="C348" s="10">
        <v>0</v>
      </c>
      <c r="D348" s="10">
        <v>0</v>
      </c>
      <c r="E348" s="10">
        <v>0</v>
      </c>
      <c r="F348" s="10">
        <v>0</v>
      </c>
      <c r="G348" s="10">
        <v>0</v>
      </c>
      <c r="H348" s="10">
        <v>0</v>
      </c>
      <c r="I348" s="10">
        <v>0</v>
      </c>
      <c r="J348" s="10">
        <v>0</v>
      </c>
      <c r="K348" s="10">
        <v>0</v>
      </c>
      <c r="L348" s="10">
        <v>0</v>
      </c>
      <c r="M348" s="10">
        <v>0</v>
      </c>
      <c r="N348" s="10">
        <v>0</v>
      </c>
    </row>
    <row r="349" spans="1:14">
      <c r="A349" s="5" t="s">
        <v>370</v>
      </c>
      <c r="B349" s="10">
        <v>0</v>
      </c>
      <c r="C349" s="10">
        <v>0</v>
      </c>
      <c r="D349" s="10">
        <v>0</v>
      </c>
      <c r="E349" s="10">
        <v>0</v>
      </c>
      <c r="F349" s="10">
        <v>0</v>
      </c>
      <c r="G349" s="10">
        <v>0</v>
      </c>
      <c r="H349" s="10">
        <v>0</v>
      </c>
      <c r="I349" s="10">
        <v>0</v>
      </c>
      <c r="J349" s="10">
        <v>0</v>
      </c>
      <c r="K349" s="10">
        <v>12</v>
      </c>
      <c r="L349" s="10">
        <v>12</v>
      </c>
      <c r="M349" s="10">
        <v>0</v>
      </c>
      <c r="N349" s="10">
        <v>12</v>
      </c>
    </row>
    <row r="350" spans="1:14">
      <c r="A350" s="5" t="s">
        <v>371</v>
      </c>
      <c r="B350" s="10">
        <v>0</v>
      </c>
      <c r="C350" s="10">
        <v>0</v>
      </c>
      <c r="D350" s="10">
        <v>0</v>
      </c>
      <c r="E350" s="10">
        <v>0</v>
      </c>
      <c r="F350" s="10">
        <v>0</v>
      </c>
      <c r="G350" s="10">
        <v>0</v>
      </c>
      <c r="H350" s="10">
        <v>0</v>
      </c>
      <c r="I350" s="10">
        <v>0</v>
      </c>
      <c r="J350" s="10">
        <v>0</v>
      </c>
      <c r="K350" s="10">
        <v>0</v>
      </c>
      <c r="L350" s="10">
        <v>0</v>
      </c>
      <c r="M350" s="10">
        <v>0</v>
      </c>
      <c r="N350" s="10">
        <v>0</v>
      </c>
    </row>
    <row r="351" spans="1:14">
      <c r="A351" s="5" t="s">
        <v>433</v>
      </c>
      <c r="B351" s="10">
        <v>0</v>
      </c>
      <c r="C351" s="10">
        <v>0</v>
      </c>
      <c r="D351" s="10">
        <v>0</v>
      </c>
      <c r="E351" s="10">
        <v>0</v>
      </c>
      <c r="F351" s="10">
        <v>0</v>
      </c>
      <c r="G351" s="10">
        <v>0</v>
      </c>
      <c r="H351" s="10">
        <v>0</v>
      </c>
      <c r="I351" s="10">
        <v>0</v>
      </c>
      <c r="J351" s="10">
        <v>0</v>
      </c>
      <c r="K351" s="10">
        <v>0</v>
      </c>
      <c r="L351" s="10">
        <v>0</v>
      </c>
      <c r="M351" s="10">
        <v>0</v>
      </c>
      <c r="N351" s="10">
        <v>0</v>
      </c>
    </row>
    <row r="352" spans="1:14">
      <c r="A352" s="4" t="s">
        <v>440</v>
      </c>
      <c r="B352" s="9">
        <v>12618</v>
      </c>
      <c r="C352" s="9">
        <v>0</v>
      </c>
      <c r="D352" s="9">
        <v>-37900</v>
      </c>
      <c r="E352" s="9">
        <v>0</v>
      </c>
      <c r="F352" s="9">
        <v>-40723</v>
      </c>
      <c r="G352" s="9">
        <v>0</v>
      </c>
      <c r="H352" s="9">
        <v>593</v>
      </c>
      <c r="I352" s="9">
        <v>182036</v>
      </c>
      <c r="J352" s="9">
        <v>337</v>
      </c>
      <c r="K352" s="9">
        <v>194780</v>
      </c>
      <c r="L352" s="9">
        <v>311741</v>
      </c>
      <c r="M352" s="9">
        <v>34822</v>
      </c>
      <c r="N352" s="9">
        <v>346565</v>
      </c>
    </row>
    <row r="353" spans="1:14" ht="28.5" customHeight="1">
      <c r="A353" s="11"/>
      <c r="B353" s="12"/>
      <c r="C353" s="12"/>
      <c r="D353" s="12"/>
      <c r="E353" s="12"/>
      <c r="F353" s="12"/>
      <c r="G353" s="12"/>
      <c r="H353" s="12"/>
      <c r="I353" s="12"/>
      <c r="J353" s="12"/>
      <c r="K353" s="12"/>
      <c r="L353" s="12"/>
      <c r="M353" s="12"/>
      <c r="N353" s="12"/>
    </row>
    <row r="354" spans="1:14">
      <c r="A354" s="26" t="s">
        <v>441</v>
      </c>
      <c r="B354" s="12">
        <v>12618</v>
      </c>
      <c r="C354" s="12">
        <v>0</v>
      </c>
      <c r="D354" s="12">
        <v>-37900</v>
      </c>
      <c r="E354" s="12">
        <v>0</v>
      </c>
      <c r="F354" s="12">
        <v>-40723</v>
      </c>
      <c r="G354" s="12">
        <v>0</v>
      </c>
      <c r="H354" s="12">
        <v>593</v>
      </c>
      <c r="I354" s="12">
        <v>182036</v>
      </c>
      <c r="J354" s="12">
        <v>337</v>
      </c>
      <c r="K354" s="12">
        <v>194780</v>
      </c>
      <c r="L354" s="12">
        <v>311741</v>
      </c>
      <c r="M354" s="12">
        <v>34823</v>
      </c>
      <c r="N354" s="12">
        <v>346564</v>
      </c>
    </row>
    <row r="355" spans="1:14">
      <c r="A355" s="5" t="s">
        <v>366</v>
      </c>
      <c r="B355" s="10">
        <v>0</v>
      </c>
      <c r="C355" s="10">
        <v>0</v>
      </c>
      <c r="D355" s="10">
        <v>0</v>
      </c>
      <c r="E355" s="10">
        <v>0</v>
      </c>
      <c r="F355" s="10">
        <v>0</v>
      </c>
      <c r="G355" s="10">
        <v>0</v>
      </c>
      <c r="H355" s="10">
        <v>0</v>
      </c>
      <c r="I355" s="10">
        <v>0</v>
      </c>
      <c r="J355" s="10">
        <v>0</v>
      </c>
      <c r="K355" s="10">
        <v>20167</v>
      </c>
      <c r="L355" s="10">
        <v>20167</v>
      </c>
      <c r="M355" s="10">
        <v>1519</v>
      </c>
      <c r="N355" s="10">
        <v>21686</v>
      </c>
    </row>
    <row r="356" spans="1:14">
      <c r="A356" s="5" t="s">
        <v>367</v>
      </c>
      <c r="B356" s="10">
        <v>0</v>
      </c>
      <c r="C356" s="10">
        <v>0</v>
      </c>
      <c r="D356" s="10">
        <v>0</v>
      </c>
      <c r="E356" s="10">
        <v>0</v>
      </c>
      <c r="F356" s="10">
        <v>-1090</v>
      </c>
      <c r="G356" s="10">
        <v>-686</v>
      </c>
      <c r="H356" s="10">
        <v>0</v>
      </c>
      <c r="I356" s="10">
        <v>0</v>
      </c>
      <c r="J356" s="10">
        <v>0</v>
      </c>
      <c r="K356" s="10">
        <v>-72</v>
      </c>
      <c r="L356" s="10">
        <v>-1848</v>
      </c>
      <c r="M356" s="10">
        <v>-122</v>
      </c>
      <c r="N356" s="10">
        <v>-1970</v>
      </c>
    </row>
    <row r="357" spans="1:14">
      <c r="A357" s="5" t="s">
        <v>368</v>
      </c>
      <c r="B357" s="10">
        <v>0</v>
      </c>
      <c r="C357" s="10">
        <v>0</v>
      </c>
      <c r="D357" s="10">
        <v>0</v>
      </c>
      <c r="E357" s="10">
        <v>0</v>
      </c>
      <c r="F357" s="10">
        <v>0</v>
      </c>
      <c r="G357" s="10">
        <v>0</v>
      </c>
      <c r="H357" s="10">
        <v>0</v>
      </c>
      <c r="I357" s="10">
        <v>0</v>
      </c>
      <c r="J357" s="10">
        <v>0</v>
      </c>
      <c r="K357" s="10">
        <v>0</v>
      </c>
      <c r="L357" s="10">
        <v>0</v>
      </c>
      <c r="M357" s="10">
        <v>0</v>
      </c>
      <c r="N357" s="10">
        <v>0</v>
      </c>
    </row>
    <row r="358" spans="1:14">
      <c r="A358" s="5" t="s">
        <v>423</v>
      </c>
      <c r="B358" s="10">
        <v>0</v>
      </c>
      <c r="C358" s="10">
        <v>0</v>
      </c>
      <c r="D358" s="10">
        <v>0</v>
      </c>
      <c r="E358" s="10">
        <v>0</v>
      </c>
      <c r="F358" s="10">
        <v>0</v>
      </c>
      <c r="G358" s="10">
        <v>0</v>
      </c>
      <c r="H358" s="10">
        <v>0</v>
      </c>
      <c r="I358" s="10">
        <v>0</v>
      </c>
      <c r="J358" s="10">
        <v>0</v>
      </c>
      <c r="K358" s="10">
        <v>0</v>
      </c>
      <c r="L358" s="10">
        <v>0</v>
      </c>
      <c r="M358" s="10">
        <v>0</v>
      </c>
      <c r="N358" s="10">
        <v>0</v>
      </c>
    </row>
    <row r="359" spans="1:14">
      <c r="A359" s="5" t="s">
        <v>424</v>
      </c>
      <c r="B359" s="10">
        <v>0</v>
      </c>
      <c r="C359" s="10">
        <v>0</v>
      </c>
      <c r="D359" s="10">
        <v>-5360</v>
      </c>
      <c r="E359" s="10">
        <v>0</v>
      </c>
      <c r="F359" s="10">
        <v>0</v>
      </c>
      <c r="G359" s="10">
        <v>0</v>
      </c>
      <c r="H359" s="10">
        <v>0</v>
      </c>
      <c r="I359" s="10">
        <v>0</v>
      </c>
      <c r="J359" s="10">
        <v>0</v>
      </c>
      <c r="K359" s="10">
        <v>0</v>
      </c>
      <c r="L359" s="10">
        <v>-5360</v>
      </c>
      <c r="M359" s="10">
        <v>0</v>
      </c>
      <c r="N359" s="10">
        <v>-5360</v>
      </c>
    </row>
    <row r="360" spans="1:14">
      <c r="A360" s="5" t="s">
        <v>369</v>
      </c>
      <c r="B360" s="10">
        <v>0</v>
      </c>
      <c r="C360" s="10">
        <v>0</v>
      </c>
      <c r="D360" s="10">
        <v>0</v>
      </c>
      <c r="E360" s="10">
        <v>0</v>
      </c>
      <c r="F360" s="10">
        <v>0</v>
      </c>
      <c r="G360" s="10">
        <v>0</v>
      </c>
      <c r="H360" s="10">
        <v>0</v>
      </c>
      <c r="I360" s="10">
        <v>11505</v>
      </c>
      <c r="J360" s="10">
        <v>0</v>
      </c>
      <c r="K360" s="10">
        <v>-11505</v>
      </c>
      <c r="L360" s="10">
        <v>0</v>
      </c>
      <c r="M360" s="10">
        <v>0</v>
      </c>
      <c r="N360" s="10">
        <v>0</v>
      </c>
    </row>
    <row r="361" spans="1:14">
      <c r="A361" s="5" t="s">
        <v>370</v>
      </c>
      <c r="B361" s="10">
        <v>0</v>
      </c>
      <c r="C361" s="10">
        <v>0</v>
      </c>
      <c r="D361" s="10">
        <v>0</v>
      </c>
      <c r="E361" s="10">
        <v>0</v>
      </c>
      <c r="F361" s="10">
        <v>0</v>
      </c>
      <c r="G361" s="10">
        <v>0</v>
      </c>
      <c r="H361" s="10">
        <v>10</v>
      </c>
      <c r="I361" s="10">
        <v>0</v>
      </c>
      <c r="J361" s="10">
        <v>0</v>
      </c>
      <c r="K361" s="10">
        <v>-12</v>
      </c>
      <c r="L361" s="10">
        <v>-2</v>
      </c>
      <c r="M361" s="10">
        <v>0</v>
      </c>
      <c r="N361" s="10">
        <v>-2</v>
      </c>
    </row>
    <row r="362" spans="1:14">
      <c r="A362" s="5" t="s">
        <v>371</v>
      </c>
      <c r="B362" s="10">
        <v>0</v>
      </c>
      <c r="C362" s="10">
        <v>0</v>
      </c>
      <c r="D362" s="10">
        <v>0</v>
      </c>
      <c r="E362" s="10">
        <v>0</v>
      </c>
      <c r="F362" s="10">
        <v>0</v>
      </c>
      <c r="G362" s="10">
        <v>0</v>
      </c>
      <c r="H362" s="10">
        <v>0</v>
      </c>
      <c r="I362" s="10">
        <v>0</v>
      </c>
      <c r="J362" s="10">
        <v>0</v>
      </c>
      <c r="K362" s="10">
        <v>0</v>
      </c>
      <c r="L362" s="10">
        <v>0</v>
      </c>
      <c r="M362" s="10">
        <v>0</v>
      </c>
      <c r="N362" s="10">
        <v>0</v>
      </c>
    </row>
    <row r="363" spans="1:14">
      <c r="A363" s="5" t="s">
        <v>433</v>
      </c>
      <c r="B363" s="10">
        <v>0</v>
      </c>
      <c r="C363" s="10">
        <v>0</v>
      </c>
      <c r="D363" s="10">
        <v>0</v>
      </c>
      <c r="E363" s="10">
        <v>0</v>
      </c>
      <c r="F363" s="10">
        <v>0</v>
      </c>
      <c r="G363" s="10">
        <v>0</v>
      </c>
      <c r="H363" s="10">
        <v>0</v>
      </c>
      <c r="I363" s="10">
        <v>0</v>
      </c>
      <c r="J363" s="10">
        <v>0</v>
      </c>
      <c r="K363" s="10">
        <v>-45424</v>
      </c>
      <c r="L363" s="10">
        <v>-45424</v>
      </c>
      <c r="M363" s="10">
        <v>-7944</v>
      </c>
      <c r="N363" s="10">
        <v>-53368</v>
      </c>
    </row>
    <row r="364" spans="1:14">
      <c r="A364" s="4" t="s">
        <v>442</v>
      </c>
      <c r="B364" s="9">
        <v>12618</v>
      </c>
      <c r="C364" s="9">
        <v>0</v>
      </c>
      <c r="D364" s="9">
        <v>-43260</v>
      </c>
      <c r="E364" s="9">
        <v>0</v>
      </c>
      <c r="F364" s="9">
        <v>-41813</v>
      </c>
      <c r="G364" s="9">
        <v>-686</v>
      </c>
      <c r="H364" s="9">
        <v>603</v>
      </c>
      <c r="I364" s="9">
        <v>193541</v>
      </c>
      <c r="J364" s="9">
        <v>337</v>
      </c>
      <c r="K364" s="9">
        <v>157934</v>
      </c>
      <c r="L364" s="9">
        <v>279274</v>
      </c>
      <c r="M364" s="9">
        <v>28275</v>
      </c>
      <c r="N364" s="9">
        <v>307551</v>
      </c>
    </row>
    <row r="365" spans="1:14" ht="30" customHeight="1">
      <c r="A365" s="11"/>
      <c r="B365" s="12"/>
      <c r="C365" s="12"/>
      <c r="D365" s="12"/>
      <c r="E365" s="12"/>
      <c r="F365" s="12"/>
      <c r="G365" s="12"/>
      <c r="H365" s="12"/>
      <c r="I365" s="12"/>
      <c r="J365" s="12"/>
      <c r="K365" s="12"/>
      <c r="L365" s="12"/>
      <c r="M365" s="12"/>
      <c r="N365" s="12"/>
    </row>
    <row r="366" spans="1:14">
      <c r="A366" s="26" t="s">
        <v>443</v>
      </c>
      <c r="B366" s="12">
        <v>12618</v>
      </c>
      <c r="C366" s="12">
        <v>0</v>
      </c>
      <c r="D366" s="12">
        <v>-43260</v>
      </c>
      <c r="E366" s="12">
        <v>0</v>
      </c>
      <c r="F366" s="12">
        <v>-41813</v>
      </c>
      <c r="G366" s="12">
        <v>-686</v>
      </c>
      <c r="H366" s="12">
        <v>603</v>
      </c>
      <c r="I366" s="12">
        <v>193541</v>
      </c>
      <c r="J366" s="12">
        <v>337</v>
      </c>
      <c r="K366" s="12">
        <v>157934</v>
      </c>
      <c r="L366" s="12">
        <v>279274</v>
      </c>
      <c r="M366" s="12">
        <v>28275</v>
      </c>
      <c r="N366" s="12">
        <v>307549</v>
      </c>
    </row>
    <row r="367" spans="1:14">
      <c r="A367" s="5" t="s">
        <v>366</v>
      </c>
      <c r="B367" s="10">
        <v>0</v>
      </c>
      <c r="C367" s="10">
        <v>0</v>
      </c>
      <c r="D367" s="10">
        <v>0</v>
      </c>
      <c r="E367" s="10">
        <v>0</v>
      </c>
      <c r="F367" s="10">
        <v>0</v>
      </c>
      <c r="G367" s="10">
        <v>0</v>
      </c>
      <c r="H367" s="10">
        <v>0</v>
      </c>
      <c r="I367" s="10">
        <v>0</v>
      </c>
      <c r="J367" s="10">
        <v>0</v>
      </c>
      <c r="K367" s="10">
        <v>23264</v>
      </c>
      <c r="L367" s="10">
        <v>23264</v>
      </c>
      <c r="M367" s="10">
        <v>2003</v>
      </c>
      <c r="N367" s="10">
        <v>25267</v>
      </c>
    </row>
    <row r="368" spans="1:14">
      <c r="A368" s="5" t="s">
        <v>367</v>
      </c>
      <c r="B368" s="10">
        <v>0</v>
      </c>
      <c r="C368" s="10">
        <v>0</v>
      </c>
      <c r="D368" s="10">
        <v>0</v>
      </c>
      <c r="E368" s="10">
        <v>0</v>
      </c>
      <c r="F368" s="10">
        <v>2724</v>
      </c>
      <c r="G368" s="10">
        <v>686</v>
      </c>
      <c r="H368" s="10">
        <v>-685</v>
      </c>
      <c r="I368" s="10">
        <v>0</v>
      </c>
      <c r="J368" s="10">
        <v>0</v>
      </c>
      <c r="K368" s="10">
        <v>1</v>
      </c>
      <c r="L368" s="10">
        <v>2726</v>
      </c>
      <c r="M368" s="10">
        <v>662</v>
      </c>
      <c r="N368" s="10">
        <v>3388</v>
      </c>
    </row>
    <row r="369" spans="1:14">
      <c r="A369" s="5" t="s">
        <v>368</v>
      </c>
      <c r="B369" s="10">
        <v>0</v>
      </c>
      <c r="C369" s="10">
        <v>0</v>
      </c>
      <c r="D369" s="10">
        <v>0</v>
      </c>
      <c r="E369" s="10">
        <v>0</v>
      </c>
      <c r="F369" s="10">
        <v>0</v>
      </c>
      <c r="G369" s="10">
        <v>0</v>
      </c>
      <c r="H369" s="10">
        <v>0</v>
      </c>
      <c r="I369" s="10">
        <v>0</v>
      </c>
      <c r="J369" s="10">
        <v>0</v>
      </c>
      <c r="K369" s="10">
        <v>0</v>
      </c>
      <c r="L369" s="10">
        <v>0</v>
      </c>
      <c r="M369" s="10">
        <v>0</v>
      </c>
      <c r="N369" s="10">
        <v>0</v>
      </c>
    </row>
    <row r="370" spans="1:14">
      <c r="A370" s="5" t="s">
        <v>423</v>
      </c>
      <c r="B370" s="10">
        <v>0</v>
      </c>
      <c r="C370" s="10">
        <v>0</v>
      </c>
      <c r="D370" s="10">
        <v>0</v>
      </c>
      <c r="E370" s="10">
        <v>0</v>
      </c>
      <c r="F370" s="10">
        <v>0</v>
      </c>
      <c r="G370" s="10">
        <v>0</v>
      </c>
      <c r="H370" s="10">
        <v>0</v>
      </c>
      <c r="I370" s="10">
        <v>0</v>
      </c>
      <c r="J370" s="10">
        <v>0</v>
      </c>
      <c r="K370" s="10">
        <v>0</v>
      </c>
      <c r="L370" s="10">
        <v>0</v>
      </c>
      <c r="M370" s="10">
        <v>0</v>
      </c>
      <c r="N370" s="10">
        <v>0</v>
      </c>
    </row>
    <row r="371" spans="1:14">
      <c r="A371" s="5" t="s">
        <v>424</v>
      </c>
      <c r="B371" s="10">
        <v>0</v>
      </c>
      <c r="C371" s="10">
        <v>0</v>
      </c>
      <c r="D371" s="10">
        <v>0</v>
      </c>
      <c r="E371" s="10">
        <v>0</v>
      </c>
      <c r="F371" s="10">
        <v>0</v>
      </c>
      <c r="G371" s="10">
        <v>0</v>
      </c>
      <c r="H371" s="10">
        <v>0</v>
      </c>
      <c r="I371" s="10">
        <v>0</v>
      </c>
      <c r="J371" s="10">
        <v>0</v>
      </c>
      <c r="K371" s="10">
        <v>0</v>
      </c>
      <c r="L371" s="10">
        <v>0</v>
      </c>
      <c r="M371" s="10">
        <v>0</v>
      </c>
      <c r="N371" s="10">
        <v>0</v>
      </c>
    </row>
    <row r="372" spans="1:14">
      <c r="A372" s="5" t="s">
        <v>369</v>
      </c>
      <c r="B372" s="10">
        <v>0</v>
      </c>
      <c r="C372" s="10">
        <v>0</v>
      </c>
      <c r="D372" s="10">
        <v>0</v>
      </c>
      <c r="E372" s="10">
        <v>0</v>
      </c>
      <c r="F372" s="10">
        <v>0</v>
      </c>
      <c r="G372" s="10">
        <v>0</v>
      </c>
      <c r="H372" s="10">
        <v>0</v>
      </c>
      <c r="I372" s="10">
        <v>0</v>
      </c>
      <c r="J372" s="10">
        <v>0</v>
      </c>
      <c r="K372" s="10">
        <v>0</v>
      </c>
      <c r="L372" s="10">
        <v>0</v>
      </c>
      <c r="M372" s="10">
        <v>0</v>
      </c>
      <c r="N372" s="10">
        <v>0</v>
      </c>
    </row>
    <row r="373" spans="1:14">
      <c r="A373" s="5" t="s">
        <v>370</v>
      </c>
      <c r="B373" s="10">
        <v>0</v>
      </c>
      <c r="C373" s="10">
        <v>0</v>
      </c>
      <c r="D373" s="10">
        <v>0</v>
      </c>
      <c r="E373" s="10">
        <v>0</v>
      </c>
      <c r="F373" s="10">
        <v>0</v>
      </c>
      <c r="G373" s="10">
        <v>0</v>
      </c>
      <c r="H373" s="10">
        <v>-10</v>
      </c>
      <c r="I373" s="10">
        <v>0</v>
      </c>
      <c r="J373" s="10">
        <v>0</v>
      </c>
      <c r="K373" s="10">
        <v>0</v>
      </c>
      <c r="L373" s="10">
        <v>-10</v>
      </c>
      <c r="M373" s="10">
        <v>0</v>
      </c>
      <c r="N373" s="10">
        <v>-10</v>
      </c>
    </row>
    <row r="374" spans="1:14">
      <c r="A374" s="5" t="s">
        <v>371</v>
      </c>
      <c r="B374" s="10">
        <v>0</v>
      </c>
      <c r="C374" s="10">
        <v>0</v>
      </c>
      <c r="D374" s="10">
        <v>0</v>
      </c>
      <c r="E374" s="10">
        <v>0</v>
      </c>
      <c r="F374" s="10">
        <v>0</v>
      </c>
      <c r="G374" s="10">
        <v>0</v>
      </c>
      <c r="H374" s="10">
        <v>0</v>
      </c>
      <c r="I374" s="10">
        <v>0</v>
      </c>
      <c r="J374" s="10">
        <v>0</v>
      </c>
      <c r="K374" s="10">
        <v>0</v>
      </c>
      <c r="L374" s="10">
        <v>0</v>
      </c>
      <c r="M374" s="10">
        <v>0</v>
      </c>
      <c r="N374" s="10">
        <v>0</v>
      </c>
    </row>
    <row r="375" spans="1:14">
      <c r="A375" s="5" t="s">
        <v>433</v>
      </c>
      <c r="B375" s="10">
        <v>0</v>
      </c>
      <c r="C375" s="10">
        <v>0</v>
      </c>
      <c r="D375" s="10">
        <v>0</v>
      </c>
      <c r="E375" s="10">
        <v>0</v>
      </c>
      <c r="F375" s="10">
        <v>0</v>
      </c>
      <c r="G375" s="10">
        <v>0</v>
      </c>
      <c r="H375" s="10">
        <v>0</v>
      </c>
      <c r="I375" s="10">
        <v>0</v>
      </c>
      <c r="J375" s="10">
        <v>0</v>
      </c>
      <c r="K375" s="10">
        <v>0</v>
      </c>
      <c r="L375" s="10">
        <v>0</v>
      </c>
      <c r="M375" s="10">
        <v>0</v>
      </c>
      <c r="N375" s="10">
        <v>0</v>
      </c>
    </row>
    <row r="376" spans="1:14">
      <c r="A376" s="4" t="s">
        <v>444</v>
      </c>
      <c r="B376" s="9">
        <v>12618</v>
      </c>
      <c r="C376" s="9">
        <v>0</v>
      </c>
      <c r="D376" s="9">
        <v>-43260</v>
      </c>
      <c r="E376" s="9">
        <v>0</v>
      </c>
      <c r="F376" s="9">
        <v>-39089</v>
      </c>
      <c r="G376" s="9">
        <v>0</v>
      </c>
      <c r="H376" s="9">
        <v>-92</v>
      </c>
      <c r="I376" s="9">
        <v>193541</v>
      </c>
      <c r="J376" s="9">
        <v>337</v>
      </c>
      <c r="K376" s="9">
        <v>181199</v>
      </c>
      <c r="L376" s="9">
        <v>305254</v>
      </c>
      <c r="M376" s="9">
        <v>30940</v>
      </c>
      <c r="N376" s="9">
        <v>336194</v>
      </c>
    </row>
    <row r="377" spans="1:14" ht="33.75" customHeight="1">
      <c r="A377" s="11"/>
      <c r="B377" s="12"/>
      <c r="C377" s="12"/>
      <c r="D377" s="12"/>
      <c r="E377" s="12"/>
      <c r="F377" s="12"/>
      <c r="G377" s="12"/>
      <c r="H377" s="12"/>
      <c r="I377" s="12"/>
      <c r="J377" s="12"/>
      <c r="K377" s="12"/>
      <c r="L377" s="12"/>
      <c r="M377" s="12"/>
      <c r="N377" s="12"/>
    </row>
    <row r="378" spans="1:14">
      <c r="A378" s="26" t="s">
        <v>445</v>
      </c>
      <c r="B378" s="12">
        <v>12618</v>
      </c>
      <c r="C378" s="12">
        <v>0</v>
      </c>
      <c r="D378" s="12">
        <v>-43260</v>
      </c>
      <c r="E378" s="12">
        <v>0</v>
      </c>
      <c r="F378" s="12">
        <v>-39089</v>
      </c>
      <c r="G378" s="12">
        <v>0</v>
      </c>
      <c r="H378" s="12">
        <v>-92</v>
      </c>
      <c r="I378" s="12">
        <v>193541</v>
      </c>
      <c r="J378" s="12">
        <v>337</v>
      </c>
      <c r="K378" s="12">
        <v>181199</v>
      </c>
      <c r="L378" s="12">
        <v>305254</v>
      </c>
      <c r="M378" s="12">
        <v>30940</v>
      </c>
      <c r="N378" s="12">
        <v>336194</v>
      </c>
    </row>
    <row r="379" spans="1:14">
      <c r="A379" s="5" t="s">
        <v>366</v>
      </c>
      <c r="B379" s="10">
        <v>0</v>
      </c>
      <c r="C379" s="10">
        <v>0</v>
      </c>
      <c r="D379" s="10">
        <v>0</v>
      </c>
      <c r="E379" s="10">
        <v>0</v>
      </c>
      <c r="F379" s="10">
        <v>0</v>
      </c>
      <c r="G379" s="10">
        <v>0</v>
      </c>
      <c r="H379" s="10">
        <v>0</v>
      </c>
      <c r="I379" s="10">
        <v>0</v>
      </c>
      <c r="J379" s="10">
        <v>0</v>
      </c>
      <c r="K379" s="10">
        <v>-52</v>
      </c>
      <c r="L379" s="10">
        <v>-52</v>
      </c>
      <c r="M379" s="10">
        <v>125</v>
      </c>
      <c r="N379" s="10">
        <v>73</v>
      </c>
    </row>
    <row r="380" spans="1:14">
      <c r="A380" s="5" t="s">
        <v>367</v>
      </c>
      <c r="B380" s="10">
        <v>0</v>
      </c>
      <c r="C380" s="10">
        <v>0</v>
      </c>
      <c r="D380" s="10">
        <v>0</v>
      </c>
      <c r="E380" s="10">
        <v>0</v>
      </c>
      <c r="F380" s="10">
        <v>-1518</v>
      </c>
      <c r="G380" s="10">
        <v>0</v>
      </c>
      <c r="H380" s="10">
        <v>-11</v>
      </c>
      <c r="I380" s="10">
        <v>0</v>
      </c>
      <c r="J380" s="10">
        <v>0</v>
      </c>
      <c r="K380" s="10">
        <v>-107</v>
      </c>
      <c r="L380" s="10">
        <v>-1636</v>
      </c>
      <c r="M380" s="10">
        <v>-833</v>
      </c>
      <c r="N380" s="10">
        <v>-2469</v>
      </c>
    </row>
    <row r="381" spans="1:14">
      <c r="A381" s="5" t="s">
        <v>368</v>
      </c>
      <c r="B381" s="10">
        <v>0</v>
      </c>
      <c r="C381" s="10">
        <v>0</v>
      </c>
      <c r="D381" s="10">
        <v>0</v>
      </c>
      <c r="E381" s="10">
        <v>0</v>
      </c>
      <c r="F381" s="10">
        <v>0</v>
      </c>
      <c r="G381" s="10">
        <v>0</v>
      </c>
      <c r="H381" s="10">
        <v>0</v>
      </c>
      <c r="I381" s="10">
        <v>0</v>
      </c>
      <c r="J381" s="10">
        <v>0</v>
      </c>
      <c r="K381" s="10">
        <v>0</v>
      </c>
      <c r="L381" s="10">
        <v>0</v>
      </c>
      <c r="M381" s="10">
        <v>0</v>
      </c>
      <c r="N381" s="10">
        <v>0</v>
      </c>
    </row>
    <row r="382" spans="1:14">
      <c r="A382" s="5" t="s">
        <v>423</v>
      </c>
      <c r="B382" s="10">
        <v>0</v>
      </c>
      <c r="C382" s="10">
        <v>0</v>
      </c>
      <c r="D382" s="10">
        <v>0</v>
      </c>
      <c r="E382" s="10">
        <v>0</v>
      </c>
      <c r="F382" s="10">
        <v>0</v>
      </c>
      <c r="G382" s="10">
        <v>0</v>
      </c>
      <c r="H382" s="10">
        <v>0</v>
      </c>
      <c r="I382" s="10">
        <v>0</v>
      </c>
      <c r="J382" s="10">
        <v>0</v>
      </c>
      <c r="K382" s="10">
        <v>0</v>
      </c>
      <c r="L382" s="10">
        <v>0</v>
      </c>
      <c r="M382" s="10">
        <v>0</v>
      </c>
      <c r="N382" s="10">
        <v>0</v>
      </c>
    </row>
    <row r="383" spans="1:14">
      <c r="A383" s="5" t="s">
        <v>424</v>
      </c>
      <c r="B383" s="10">
        <v>0</v>
      </c>
      <c r="C383" s="10">
        <v>0</v>
      </c>
      <c r="D383" s="10">
        <v>534</v>
      </c>
      <c r="E383" s="10">
        <v>0</v>
      </c>
      <c r="F383" s="10">
        <v>0</v>
      </c>
      <c r="G383" s="10">
        <v>0</v>
      </c>
      <c r="H383" s="10">
        <v>0</v>
      </c>
      <c r="I383" s="10">
        <v>0</v>
      </c>
      <c r="J383" s="10">
        <v>0</v>
      </c>
      <c r="K383" s="10">
        <v>0</v>
      </c>
      <c r="L383" s="10">
        <v>534</v>
      </c>
      <c r="M383" s="10">
        <v>0</v>
      </c>
      <c r="N383" s="10">
        <v>534</v>
      </c>
    </row>
    <row r="384" spans="1:14">
      <c r="A384" s="5" t="s">
        <v>369</v>
      </c>
      <c r="B384" s="10">
        <v>0</v>
      </c>
      <c r="C384" s="10">
        <v>0</v>
      </c>
      <c r="D384" s="10">
        <v>0</v>
      </c>
      <c r="E384" s="10">
        <v>0</v>
      </c>
      <c r="F384" s="10">
        <v>0</v>
      </c>
      <c r="G384" s="10">
        <v>0</v>
      </c>
      <c r="H384" s="10">
        <v>0</v>
      </c>
      <c r="I384" s="10">
        <v>0</v>
      </c>
      <c r="J384" s="10">
        <v>0</v>
      </c>
      <c r="K384" s="10">
        <v>0</v>
      </c>
      <c r="L384" s="10">
        <v>0</v>
      </c>
      <c r="M384" s="10">
        <v>0</v>
      </c>
      <c r="N384" s="10">
        <v>0</v>
      </c>
    </row>
    <row r="385" spans="1:14">
      <c r="A385" s="5" t="s">
        <v>370</v>
      </c>
      <c r="B385" s="10">
        <v>0</v>
      </c>
      <c r="C385" s="10">
        <v>0</v>
      </c>
      <c r="D385" s="10">
        <v>0</v>
      </c>
      <c r="E385" s="10">
        <v>0</v>
      </c>
      <c r="F385" s="10">
        <v>0</v>
      </c>
      <c r="G385" s="10">
        <v>0</v>
      </c>
      <c r="H385" s="10">
        <v>0</v>
      </c>
      <c r="I385" s="10">
        <v>0</v>
      </c>
      <c r="J385" s="10">
        <v>0</v>
      </c>
      <c r="K385" s="10">
        <v>0</v>
      </c>
      <c r="L385" s="10">
        <v>0</v>
      </c>
      <c r="M385" s="10">
        <v>0</v>
      </c>
      <c r="N385" s="10">
        <v>0</v>
      </c>
    </row>
    <row r="386" spans="1:14">
      <c r="A386" s="5" t="s">
        <v>371</v>
      </c>
      <c r="B386" s="10">
        <v>0</v>
      </c>
      <c r="C386" s="10">
        <v>0</v>
      </c>
      <c r="D386" s="10">
        <v>0</v>
      </c>
      <c r="E386" s="10">
        <v>0</v>
      </c>
      <c r="F386" s="10">
        <v>0</v>
      </c>
      <c r="G386" s="10">
        <v>0</v>
      </c>
      <c r="H386" s="10">
        <v>0</v>
      </c>
      <c r="I386" s="10">
        <v>0</v>
      </c>
      <c r="J386" s="10">
        <v>0</v>
      </c>
      <c r="K386" s="10">
        <v>0</v>
      </c>
      <c r="L386" s="10">
        <v>0</v>
      </c>
      <c r="M386" s="10">
        <v>0</v>
      </c>
      <c r="N386" s="10">
        <v>0</v>
      </c>
    </row>
    <row r="387" spans="1:14">
      <c r="A387" s="5" t="s">
        <v>433</v>
      </c>
      <c r="B387" s="10">
        <v>0</v>
      </c>
      <c r="C387" s="10">
        <v>0</v>
      </c>
      <c r="D387" s="10">
        <v>0</v>
      </c>
      <c r="E387" s="10">
        <v>0</v>
      </c>
      <c r="F387" s="10">
        <v>0</v>
      </c>
      <c r="G387" s="10">
        <v>0</v>
      </c>
      <c r="H387" s="10">
        <v>0</v>
      </c>
      <c r="I387" s="10">
        <v>0</v>
      </c>
      <c r="J387" s="10">
        <v>0</v>
      </c>
      <c r="K387" s="10">
        <v>0</v>
      </c>
      <c r="L387" s="10">
        <v>0</v>
      </c>
      <c r="M387" s="10">
        <v>-368</v>
      </c>
      <c r="N387" s="10">
        <v>-368</v>
      </c>
    </row>
    <row r="388" spans="1:14">
      <c r="A388" s="4" t="s">
        <v>446</v>
      </c>
      <c r="B388" s="9">
        <v>12618</v>
      </c>
      <c r="C388" s="9">
        <v>0</v>
      </c>
      <c r="D388" s="9">
        <v>-42726</v>
      </c>
      <c r="E388" s="9">
        <v>0</v>
      </c>
      <c r="F388" s="9">
        <v>-40607</v>
      </c>
      <c r="G388" s="9">
        <v>0</v>
      </c>
      <c r="H388" s="9">
        <v>-103</v>
      </c>
      <c r="I388" s="9">
        <v>193541</v>
      </c>
      <c r="J388" s="9">
        <v>337</v>
      </c>
      <c r="K388" s="9">
        <v>181040</v>
      </c>
      <c r="L388" s="9">
        <v>304100</v>
      </c>
      <c r="M388" s="9">
        <v>29864</v>
      </c>
      <c r="N388" s="9">
        <v>333964</v>
      </c>
    </row>
    <row r="389" spans="1:14" ht="31.5" customHeight="1">
      <c r="A389" s="11"/>
      <c r="B389" s="12"/>
      <c r="C389" s="12"/>
      <c r="D389" s="12"/>
      <c r="E389" s="12"/>
      <c r="F389" s="12"/>
      <c r="G389" s="12"/>
      <c r="H389" s="12"/>
      <c r="I389" s="12"/>
      <c r="J389" s="12"/>
      <c r="K389" s="12"/>
      <c r="L389" s="12"/>
      <c r="M389" s="12"/>
      <c r="N389" s="12"/>
    </row>
    <row r="390" spans="1:14">
      <c r="A390" s="26" t="s">
        <v>447</v>
      </c>
      <c r="B390" s="12">
        <v>12618</v>
      </c>
      <c r="C390" s="12">
        <v>0</v>
      </c>
      <c r="D390" s="12">
        <v>-42726</v>
      </c>
      <c r="E390" s="12">
        <v>0</v>
      </c>
      <c r="F390" s="12">
        <v>-40607</v>
      </c>
      <c r="G390" s="12">
        <v>0</v>
      </c>
      <c r="H390" s="12">
        <v>-103</v>
      </c>
      <c r="I390" s="12">
        <v>193541</v>
      </c>
      <c r="J390" s="12">
        <v>337</v>
      </c>
      <c r="K390" s="12">
        <v>181040</v>
      </c>
      <c r="L390" s="12">
        <v>304100</v>
      </c>
      <c r="M390" s="12">
        <v>29864</v>
      </c>
      <c r="N390" s="12">
        <v>333964</v>
      </c>
    </row>
    <row r="391" spans="1:14">
      <c r="A391" s="5" t="s">
        <v>366</v>
      </c>
      <c r="B391" s="10">
        <v>0</v>
      </c>
      <c r="C391" s="10">
        <v>0</v>
      </c>
      <c r="D391" s="10">
        <v>0</v>
      </c>
      <c r="E391" s="10">
        <v>0</v>
      </c>
      <c r="F391" s="10">
        <v>0</v>
      </c>
      <c r="G391" s="10">
        <v>0</v>
      </c>
      <c r="H391" s="10">
        <v>0</v>
      </c>
      <c r="I391" s="10">
        <v>0</v>
      </c>
      <c r="J391" s="10">
        <v>0</v>
      </c>
      <c r="K391" s="10">
        <v>11097</v>
      </c>
      <c r="L391" s="10">
        <v>11097</v>
      </c>
      <c r="M391" s="10">
        <v>872</v>
      </c>
      <c r="N391" s="10">
        <v>11969</v>
      </c>
    </row>
    <row r="392" spans="1:14">
      <c r="A392" s="5" t="s">
        <v>367</v>
      </c>
      <c r="B392" s="10">
        <v>0</v>
      </c>
      <c r="C392" s="10">
        <v>0</v>
      </c>
      <c r="D392" s="10">
        <v>0</v>
      </c>
      <c r="E392" s="10">
        <v>0</v>
      </c>
      <c r="F392" s="10">
        <v>-619</v>
      </c>
      <c r="G392" s="10">
        <v>0</v>
      </c>
      <c r="H392" s="10">
        <v>278</v>
      </c>
      <c r="I392" s="10">
        <v>0</v>
      </c>
      <c r="J392" s="10">
        <v>0</v>
      </c>
      <c r="K392" s="10">
        <v>0</v>
      </c>
      <c r="L392" s="10">
        <v>-341</v>
      </c>
      <c r="M392" s="10">
        <v>249</v>
      </c>
      <c r="N392" s="10">
        <v>-92</v>
      </c>
    </row>
    <row r="393" spans="1:14">
      <c r="A393" s="5" t="s">
        <v>368</v>
      </c>
      <c r="B393" s="10">
        <v>0</v>
      </c>
      <c r="C393" s="10">
        <v>0</v>
      </c>
      <c r="D393" s="10">
        <v>0</v>
      </c>
      <c r="E393" s="10">
        <v>0</v>
      </c>
      <c r="F393" s="10">
        <v>0</v>
      </c>
      <c r="G393" s="10">
        <v>0</v>
      </c>
      <c r="H393" s="10">
        <v>0</v>
      </c>
      <c r="I393" s="10">
        <v>0</v>
      </c>
      <c r="J393" s="10">
        <v>0</v>
      </c>
      <c r="K393" s="10">
        <v>0</v>
      </c>
      <c r="L393" s="10">
        <v>0</v>
      </c>
      <c r="M393" s="10">
        <v>0</v>
      </c>
      <c r="N393" s="10">
        <v>0</v>
      </c>
    </row>
    <row r="394" spans="1:14">
      <c r="A394" s="5" t="s">
        <v>423</v>
      </c>
      <c r="B394" s="10">
        <v>0</v>
      </c>
      <c r="C394" s="10">
        <v>0</v>
      </c>
      <c r="D394" s="10">
        <v>0</v>
      </c>
      <c r="E394" s="10">
        <v>0</v>
      </c>
      <c r="F394" s="10">
        <v>0</v>
      </c>
      <c r="G394" s="10">
        <v>0</v>
      </c>
      <c r="H394" s="10">
        <v>0</v>
      </c>
      <c r="I394" s="10">
        <v>0</v>
      </c>
      <c r="J394" s="10">
        <v>0</v>
      </c>
      <c r="K394" s="10">
        <v>0</v>
      </c>
      <c r="L394" s="10">
        <v>0</v>
      </c>
      <c r="M394" s="10">
        <v>0</v>
      </c>
      <c r="N394" s="10">
        <v>0</v>
      </c>
    </row>
    <row r="395" spans="1:14">
      <c r="A395" s="5" t="s">
        <v>424</v>
      </c>
      <c r="B395" s="10">
        <v>0</v>
      </c>
      <c r="C395" s="10">
        <v>0</v>
      </c>
      <c r="D395" s="10">
        <v>0</v>
      </c>
      <c r="E395" s="10">
        <v>0</v>
      </c>
      <c r="F395" s="10">
        <v>0</v>
      </c>
      <c r="G395" s="10">
        <v>0</v>
      </c>
      <c r="H395" s="10">
        <v>0</v>
      </c>
      <c r="I395" s="10">
        <v>0</v>
      </c>
      <c r="J395" s="10">
        <v>0</v>
      </c>
      <c r="K395" s="10">
        <v>0</v>
      </c>
      <c r="L395" s="10">
        <v>0</v>
      </c>
      <c r="M395" s="10">
        <v>0</v>
      </c>
      <c r="N395" s="10">
        <v>0</v>
      </c>
    </row>
    <row r="396" spans="1:14">
      <c r="A396" s="5" t="s">
        <v>369</v>
      </c>
      <c r="B396" s="10">
        <v>0</v>
      </c>
      <c r="C396" s="10">
        <v>0</v>
      </c>
      <c r="D396" s="10">
        <v>0</v>
      </c>
      <c r="E396" s="10">
        <v>0</v>
      </c>
      <c r="F396" s="10">
        <v>0</v>
      </c>
      <c r="G396" s="10">
        <v>0</v>
      </c>
      <c r="H396" s="10">
        <v>0</v>
      </c>
      <c r="I396" s="10">
        <v>0</v>
      </c>
      <c r="J396" s="10">
        <v>0</v>
      </c>
      <c r="K396" s="10">
        <v>0</v>
      </c>
      <c r="L396" s="10">
        <v>0</v>
      </c>
      <c r="M396" s="10">
        <v>0</v>
      </c>
      <c r="N396" s="10">
        <v>0</v>
      </c>
    </row>
    <row r="397" spans="1:14">
      <c r="A397" s="5" t="s">
        <v>370</v>
      </c>
      <c r="B397" s="10">
        <v>0</v>
      </c>
      <c r="C397" s="10">
        <v>0</v>
      </c>
      <c r="D397" s="10">
        <v>0</v>
      </c>
      <c r="E397" s="10">
        <v>0</v>
      </c>
      <c r="F397" s="10">
        <v>0</v>
      </c>
      <c r="G397" s="10">
        <v>0</v>
      </c>
      <c r="H397" s="10">
        <v>0</v>
      </c>
      <c r="I397" s="10">
        <v>0</v>
      </c>
      <c r="J397" s="10">
        <v>0</v>
      </c>
      <c r="K397" s="10">
        <v>0</v>
      </c>
      <c r="L397" s="10">
        <v>0</v>
      </c>
      <c r="M397" s="10">
        <v>0</v>
      </c>
      <c r="N397" s="10">
        <v>0</v>
      </c>
    </row>
    <row r="398" spans="1:14">
      <c r="A398" s="5" t="s">
        <v>371</v>
      </c>
      <c r="B398" s="10">
        <v>0</v>
      </c>
      <c r="C398" s="10">
        <v>0</v>
      </c>
      <c r="D398" s="10">
        <v>0</v>
      </c>
      <c r="E398" s="10">
        <v>0</v>
      </c>
      <c r="F398" s="10">
        <v>0</v>
      </c>
      <c r="G398" s="10">
        <v>0</v>
      </c>
      <c r="H398" s="10">
        <v>0</v>
      </c>
      <c r="I398" s="10">
        <v>0</v>
      </c>
      <c r="J398" s="10">
        <v>0</v>
      </c>
      <c r="K398" s="10">
        <v>0</v>
      </c>
      <c r="L398" s="10">
        <v>0</v>
      </c>
      <c r="M398" s="10">
        <v>0</v>
      </c>
      <c r="N398" s="10">
        <v>0</v>
      </c>
    </row>
    <row r="399" spans="1:14">
      <c r="A399" s="5" t="s">
        <v>433</v>
      </c>
      <c r="B399" s="10">
        <v>0</v>
      </c>
      <c r="C399" s="10">
        <v>0</v>
      </c>
      <c r="D399" s="10">
        <v>0</v>
      </c>
      <c r="E399" s="10">
        <v>0</v>
      </c>
      <c r="F399" s="10">
        <v>0</v>
      </c>
      <c r="G399" s="10">
        <v>0</v>
      </c>
      <c r="H399" s="10">
        <v>0</v>
      </c>
      <c r="I399" s="10">
        <v>0</v>
      </c>
      <c r="J399" s="10">
        <v>0</v>
      </c>
      <c r="K399" s="10">
        <v>0</v>
      </c>
      <c r="L399" s="10">
        <v>0</v>
      </c>
      <c r="M399" s="10">
        <v>0</v>
      </c>
      <c r="N399" s="10">
        <v>0</v>
      </c>
    </row>
    <row r="400" spans="1:14">
      <c r="A400" s="4" t="s">
        <v>448</v>
      </c>
      <c r="B400" s="9">
        <v>12618</v>
      </c>
      <c r="C400" s="9">
        <v>0</v>
      </c>
      <c r="D400" s="9">
        <v>-42726</v>
      </c>
      <c r="E400" s="9">
        <v>0</v>
      </c>
      <c r="F400" s="9">
        <v>-41226</v>
      </c>
      <c r="G400" s="9">
        <v>0</v>
      </c>
      <c r="H400" s="9">
        <v>175</v>
      </c>
      <c r="I400" s="9">
        <v>193541</v>
      </c>
      <c r="J400" s="9">
        <v>337</v>
      </c>
      <c r="K400" s="9">
        <v>192137</v>
      </c>
      <c r="L400" s="9">
        <v>314856</v>
      </c>
      <c r="M400" s="9">
        <v>30985</v>
      </c>
      <c r="N400" s="9">
        <v>345841</v>
      </c>
    </row>
    <row r="401" spans="1:14" ht="28.5" customHeight="1">
      <c r="A401" s="11"/>
      <c r="B401" s="12"/>
      <c r="C401" s="12"/>
      <c r="D401" s="12"/>
      <c r="E401" s="12"/>
      <c r="F401" s="12"/>
      <c r="G401" s="12"/>
      <c r="H401" s="12"/>
      <c r="I401" s="12"/>
      <c r="J401" s="12"/>
      <c r="K401" s="12"/>
      <c r="L401" s="12"/>
      <c r="M401" s="12"/>
      <c r="N401" s="12"/>
    </row>
    <row r="402" spans="1:14">
      <c r="A402" s="26" t="s">
        <v>449</v>
      </c>
      <c r="B402" s="12">
        <v>12618</v>
      </c>
      <c r="C402" s="12">
        <v>0</v>
      </c>
      <c r="D402" s="12">
        <v>-42726</v>
      </c>
      <c r="E402" s="12">
        <v>0</v>
      </c>
      <c r="F402" s="12">
        <v>-41226</v>
      </c>
      <c r="G402" s="12">
        <v>0</v>
      </c>
      <c r="H402" s="12">
        <v>175</v>
      </c>
      <c r="I402" s="12">
        <v>193541</v>
      </c>
      <c r="J402" s="12">
        <v>337</v>
      </c>
      <c r="K402" s="12">
        <v>192137</v>
      </c>
      <c r="L402" s="12">
        <v>314856</v>
      </c>
      <c r="M402" s="12">
        <v>30985</v>
      </c>
      <c r="N402" s="12">
        <v>345841</v>
      </c>
    </row>
    <row r="403" spans="1:14">
      <c r="A403" s="5" t="s">
        <v>366</v>
      </c>
      <c r="B403" s="10">
        <v>0</v>
      </c>
      <c r="C403" s="10">
        <v>0</v>
      </c>
      <c r="D403" s="10">
        <v>0</v>
      </c>
      <c r="E403" s="10">
        <v>0</v>
      </c>
      <c r="F403" s="10">
        <v>0</v>
      </c>
      <c r="G403" s="10">
        <v>0</v>
      </c>
      <c r="H403" s="10">
        <v>0</v>
      </c>
      <c r="I403" s="10">
        <v>0</v>
      </c>
      <c r="J403" s="10">
        <v>0</v>
      </c>
      <c r="K403" s="10">
        <v>8881</v>
      </c>
      <c r="L403" s="10">
        <v>8881</v>
      </c>
      <c r="M403" s="10">
        <v>2131</v>
      </c>
      <c r="N403" s="10">
        <v>11012</v>
      </c>
    </row>
    <row r="404" spans="1:14">
      <c r="A404" s="5" t="s">
        <v>367</v>
      </c>
      <c r="B404" s="10">
        <v>0</v>
      </c>
      <c r="C404" s="10">
        <v>0</v>
      </c>
      <c r="D404" s="10">
        <v>0</v>
      </c>
      <c r="E404" s="10">
        <v>0</v>
      </c>
      <c r="F404" s="10">
        <v>1823</v>
      </c>
      <c r="G404" s="10">
        <v>0</v>
      </c>
      <c r="H404" s="10">
        <v>-139</v>
      </c>
      <c r="I404" s="10">
        <v>0</v>
      </c>
      <c r="J404" s="10">
        <v>0</v>
      </c>
      <c r="K404" s="10">
        <v>721</v>
      </c>
      <c r="L404" s="10">
        <v>2405</v>
      </c>
      <c r="M404" s="10">
        <v>-751</v>
      </c>
      <c r="N404" s="10">
        <v>1654</v>
      </c>
    </row>
    <row r="405" spans="1:14">
      <c r="A405" s="5" t="s">
        <v>368</v>
      </c>
      <c r="B405" s="10">
        <v>0</v>
      </c>
      <c r="C405" s="10">
        <v>0</v>
      </c>
      <c r="D405" s="10">
        <v>0</v>
      </c>
      <c r="E405" s="10">
        <v>0</v>
      </c>
      <c r="F405" s="10">
        <v>0</v>
      </c>
      <c r="G405" s="10">
        <v>0</v>
      </c>
      <c r="H405" s="10">
        <v>0</v>
      </c>
      <c r="I405" s="10">
        <v>0</v>
      </c>
      <c r="J405" s="10">
        <v>0</v>
      </c>
      <c r="K405" s="10">
        <v>0</v>
      </c>
      <c r="L405" s="10">
        <v>0</v>
      </c>
      <c r="M405" s="10">
        <v>0</v>
      </c>
      <c r="N405" s="10">
        <v>0</v>
      </c>
    </row>
    <row r="406" spans="1:14">
      <c r="A406" s="5" t="s">
        <v>423</v>
      </c>
      <c r="B406" s="10">
        <v>0</v>
      </c>
      <c r="C406" s="10">
        <v>0</v>
      </c>
      <c r="D406" s="10">
        <v>0</v>
      </c>
      <c r="E406" s="10">
        <v>0</v>
      </c>
      <c r="F406" s="10">
        <v>0</v>
      </c>
      <c r="G406" s="10">
        <v>0</v>
      </c>
      <c r="H406" s="10">
        <v>0</v>
      </c>
      <c r="I406" s="10">
        <v>0</v>
      </c>
      <c r="J406" s="10">
        <v>0</v>
      </c>
      <c r="K406" s="10">
        <v>20</v>
      </c>
      <c r="L406" s="10">
        <v>20</v>
      </c>
      <c r="M406" s="10">
        <v>-158</v>
      </c>
      <c r="N406" s="10">
        <v>-138</v>
      </c>
    </row>
    <row r="407" spans="1:14">
      <c r="A407" s="5" t="s">
        <v>424</v>
      </c>
      <c r="B407" s="10">
        <v>0</v>
      </c>
      <c r="C407" s="10">
        <v>0</v>
      </c>
      <c r="D407" s="10">
        <v>188</v>
      </c>
      <c r="E407" s="10">
        <v>0</v>
      </c>
      <c r="F407" s="10">
        <v>0</v>
      </c>
      <c r="G407" s="10">
        <v>0</v>
      </c>
      <c r="H407" s="10">
        <v>0</v>
      </c>
      <c r="I407" s="10">
        <v>0</v>
      </c>
      <c r="J407" s="10">
        <v>-14</v>
      </c>
      <c r="K407" s="10">
        <v>0</v>
      </c>
      <c r="L407" s="10">
        <v>174</v>
      </c>
      <c r="M407" s="10">
        <v>0</v>
      </c>
      <c r="N407" s="10">
        <v>174</v>
      </c>
    </row>
    <row r="408" spans="1:14">
      <c r="A408" s="5" t="s">
        <v>369</v>
      </c>
      <c r="B408" s="10">
        <v>0</v>
      </c>
      <c r="C408" s="10">
        <v>0</v>
      </c>
      <c r="D408" s="10">
        <v>0</v>
      </c>
      <c r="E408" s="10">
        <v>0</v>
      </c>
      <c r="F408" s="10">
        <v>0</v>
      </c>
      <c r="G408" s="10">
        <v>0</v>
      </c>
      <c r="H408" s="10">
        <v>0</v>
      </c>
      <c r="I408" s="10">
        <v>29464</v>
      </c>
      <c r="J408" s="10">
        <v>0</v>
      </c>
      <c r="K408" s="10">
        <v>-29464</v>
      </c>
      <c r="L408" s="10">
        <v>0</v>
      </c>
      <c r="M408" s="10">
        <v>0</v>
      </c>
      <c r="N408" s="10">
        <v>0</v>
      </c>
    </row>
    <row r="409" spans="1:14">
      <c r="A409" s="5" t="s">
        <v>370</v>
      </c>
      <c r="B409" s="10">
        <v>0</v>
      </c>
      <c r="C409" s="10">
        <v>0</v>
      </c>
      <c r="D409" s="10">
        <v>0</v>
      </c>
      <c r="E409" s="10">
        <v>0</v>
      </c>
      <c r="F409" s="10">
        <v>0</v>
      </c>
      <c r="G409" s="10">
        <v>0</v>
      </c>
      <c r="H409" s="10">
        <v>0</v>
      </c>
      <c r="I409" s="10">
        <v>0</v>
      </c>
      <c r="J409" s="10">
        <v>0</v>
      </c>
      <c r="K409" s="10">
        <v>0</v>
      </c>
      <c r="L409" s="10">
        <v>0</v>
      </c>
      <c r="M409" s="10">
        <v>0</v>
      </c>
      <c r="N409" s="10">
        <v>0</v>
      </c>
    </row>
    <row r="410" spans="1:14">
      <c r="A410" s="5" t="s">
        <v>371</v>
      </c>
      <c r="B410" s="10">
        <v>0</v>
      </c>
      <c r="C410" s="10">
        <v>0</v>
      </c>
      <c r="D410" s="10">
        <v>0</v>
      </c>
      <c r="E410" s="10">
        <v>0</v>
      </c>
      <c r="F410" s="10">
        <v>0</v>
      </c>
      <c r="G410" s="10">
        <v>0</v>
      </c>
      <c r="H410" s="10">
        <v>0</v>
      </c>
      <c r="I410" s="10">
        <v>0</v>
      </c>
      <c r="J410" s="10">
        <v>0</v>
      </c>
      <c r="K410" s="10">
        <v>0</v>
      </c>
      <c r="L410" s="10">
        <v>0</v>
      </c>
      <c r="M410" s="10">
        <v>0</v>
      </c>
      <c r="N410" s="10">
        <v>0</v>
      </c>
    </row>
    <row r="411" spans="1:14">
      <c r="A411" s="5" t="s">
        <v>433</v>
      </c>
      <c r="B411" s="10">
        <v>0</v>
      </c>
      <c r="C411" s="10">
        <v>0</v>
      </c>
      <c r="D411" s="10">
        <v>0</v>
      </c>
      <c r="E411" s="10">
        <v>0</v>
      </c>
      <c r="F411" s="10">
        <v>0</v>
      </c>
      <c r="G411" s="10">
        <v>0</v>
      </c>
      <c r="H411" s="10">
        <v>0</v>
      </c>
      <c r="I411" s="10">
        <v>0</v>
      </c>
      <c r="J411" s="10">
        <v>0</v>
      </c>
      <c r="K411" s="10">
        <v>-31544</v>
      </c>
      <c r="L411" s="10">
        <v>-31544</v>
      </c>
      <c r="M411" s="10">
        <v>-2920</v>
      </c>
      <c r="N411" s="10">
        <v>-34464</v>
      </c>
    </row>
    <row r="412" spans="1:14">
      <c r="A412" s="4" t="s">
        <v>450</v>
      </c>
      <c r="B412" s="9">
        <v>12618</v>
      </c>
      <c r="C412" s="9">
        <v>0</v>
      </c>
      <c r="D412" s="9">
        <v>-42538</v>
      </c>
      <c r="E412" s="9">
        <v>0</v>
      </c>
      <c r="F412" s="9">
        <v>-39403</v>
      </c>
      <c r="G412" s="9">
        <v>0</v>
      </c>
      <c r="H412" s="9">
        <v>36</v>
      </c>
      <c r="I412" s="9">
        <v>223005</v>
      </c>
      <c r="J412" s="9">
        <v>323</v>
      </c>
      <c r="K412" s="9">
        <v>140751</v>
      </c>
      <c r="L412" s="9">
        <v>294792</v>
      </c>
      <c r="M412" s="9">
        <v>29287</v>
      </c>
      <c r="N412" s="9">
        <v>324079</v>
      </c>
    </row>
    <row r="413" spans="1:14" ht="32.25" customHeight="1">
      <c r="A413" s="11"/>
      <c r="B413" s="12"/>
      <c r="C413" s="12"/>
      <c r="D413" s="12"/>
      <c r="E413" s="12"/>
      <c r="F413" s="12"/>
      <c r="G413" s="12"/>
      <c r="H413" s="12"/>
      <c r="I413" s="12"/>
      <c r="J413" s="12"/>
      <c r="K413" s="12"/>
      <c r="L413" s="12"/>
      <c r="M413" s="12"/>
      <c r="N413" s="12"/>
    </row>
    <row r="414" spans="1:14">
      <c r="A414" s="26" t="s">
        <v>451</v>
      </c>
      <c r="B414" s="12">
        <v>12618</v>
      </c>
      <c r="C414" s="12">
        <v>0</v>
      </c>
      <c r="D414" s="12">
        <v>-42538</v>
      </c>
      <c r="E414" s="12">
        <v>0</v>
      </c>
      <c r="F414" s="12">
        <v>-39403</v>
      </c>
      <c r="G414" s="12">
        <v>0</v>
      </c>
      <c r="H414" s="12">
        <v>36</v>
      </c>
      <c r="I414" s="12">
        <v>223005</v>
      </c>
      <c r="J414" s="12">
        <v>323</v>
      </c>
      <c r="K414" s="12">
        <v>140751</v>
      </c>
      <c r="L414" s="12">
        <v>294792</v>
      </c>
      <c r="M414" s="12">
        <v>29287</v>
      </c>
      <c r="N414" s="12">
        <v>324079</v>
      </c>
    </row>
    <row r="415" spans="1:14">
      <c r="A415" s="5" t="s">
        <v>366</v>
      </c>
      <c r="B415" s="10">
        <v>0</v>
      </c>
      <c r="C415" s="10">
        <v>0</v>
      </c>
      <c r="D415" s="10">
        <v>0</v>
      </c>
      <c r="E415" s="10">
        <v>0</v>
      </c>
      <c r="F415" s="10">
        <v>0</v>
      </c>
      <c r="G415" s="10">
        <v>0</v>
      </c>
      <c r="H415" s="10">
        <v>0</v>
      </c>
      <c r="I415" s="10">
        <v>0</v>
      </c>
      <c r="J415" s="10">
        <v>0</v>
      </c>
      <c r="K415" s="10">
        <v>19920</v>
      </c>
      <c r="L415" s="10">
        <v>19920</v>
      </c>
      <c r="M415" s="10">
        <v>1790</v>
      </c>
      <c r="N415" s="10">
        <v>21710</v>
      </c>
    </row>
    <row r="416" spans="1:14">
      <c r="A416" s="5" t="s">
        <v>367</v>
      </c>
      <c r="B416" s="10">
        <v>0</v>
      </c>
      <c r="C416" s="10">
        <v>0</v>
      </c>
      <c r="D416" s="10">
        <v>0</v>
      </c>
      <c r="E416" s="10">
        <v>0</v>
      </c>
      <c r="F416" s="10">
        <v>-3872</v>
      </c>
      <c r="G416" s="10">
        <v>0</v>
      </c>
      <c r="H416" s="10">
        <v>0</v>
      </c>
      <c r="I416" s="10">
        <v>0</v>
      </c>
      <c r="J416" s="10">
        <v>0</v>
      </c>
      <c r="K416" s="10">
        <v>0</v>
      </c>
      <c r="L416" s="10">
        <v>-3872</v>
      </c>
      <c r="M416" s="10">
        <v>-865</v>
      </c>
      <c r="N416" s="10">
        <v>-4737</v>
      </c>
    </row>
    <row r="417" spans="1:14">
      <c r="A417" s="5" t="s">
        <v>368</v>
      </c>
      <c r="B417" s="10">
        <v>0</v>
      </c>
      <c r="C417" s="10">
        <v>0</v>
      </c>
      <c r="D417" s="10">
        <v>0</v>
      </c>
      <c r="E417" s="10">
        <v>0</v>
      </c>
      <c r="F417" s="10">
        <v>0</v>
      </c>
      <c r="G417" s="10">
        <v>0</v>
      </c>
      <c r="H417" s="10">
        <v>0</v>
      </c>
      <c r="I417" s="10">
        <v>0</v>
      </c>
      <c r="J417" s="10">
        <v>0</v>
      </c>
      <c r="K417" s="10">
        <v>0</v>
      </c>
      <c r="L417" s="10">
        <v>0</v>
      </c>
      <c r="M417" s="10">
        <v>0</v>
      </c>
      <c r="N417" s="10">
        <v>0</v>
      </c>
    </row>
    <row r="418" spans="1:14">
      <c r="A418" s="5" t="s">
        <v>423</v>
      </c>
      <c r="B418" s="10">
        <v>0</v>
      </c>
      <c r="C418" s="10">
        <v>0</v>
      </c>
      <c r="D418" s="10">
        <v>0</v>
      </c>
      <c r="E418" s="10">
        <v>0</v>
      </c>
      <c r="F418" s="10">
        <v>0</v>
      </c>
      <c r="G418" s="10">
        <v>0</v>
      </c>
      <c r="H418" s="10">
        <v>0</v>
      </c>
      <c r="I418" s="10">
        <v>0</v>
      </c>
      <c r="J418" s="10">
        <v>-14</v>
      </c>
      <c r="K418" s="10">
        <v>0</v>
      </c>
      <c r="L418" s="10">
        <v>-14</v>
      </c>
      <c r="M418" s="10">
        <v>0</v>
      </c>
      <c r="N418" s="10">
        <v>-14</v>
      </c>
    </row>
    <row r="419" spans="1:14">
      <c r="A419" s="5" t="s">
        <v>424</v>
      </c>
      <c r="B419" s="10">
        <v>0</v>
      </c>
      <c r="C419" s="10">
        <v>0</v>
      </c>
      <c r="D419" s="10">
        <v>0</v>
      </c>
      <c r="E419" s="10">
        <v>0</v>
      </c>
      <c r="F419" s="10">
        <v>0</v>
      </c>
      <c r="G419" s="10">
        <v>0</v>
      </c>
      <c r="H419" s="10">
        <v>0</v>
      </c>
      <c r="I419" s="10">
        <v>0</v>
      </c>
      <c r="J419" s="10">
        <v>14</v>
      </c>
      <c r="K419" s="10">
        <v>0</v>
      </c>
      <c r="L419" s="10">
        <v>14</v>
      </c>
      <c r="M419" s="10">
        <v>0</v>
      </c>
      <c r="N419" s="10">
        <v>14</v>
      </c>
    </row>
    <row r="420" spans="1:14">
      <c r="A420" s="5" t="s">
        <v>369</v>
      </c>
      <c r="B420" s="10">
        <v>0</v>
      </c>
      <c r="C420" s="10">
        <v>0</v>
      </c>
      <c r="D420" s="10">
        <v>0</v>
      </c>
      <c r="E420" s="10">
        <v>0</v>
      </c>
      <c r="F420" s="10">
        <v>0</v>
      </c>
      <c r="G420" s="10">
        <v>0</v>
      </c>
      <c r="H420" s="10">
        <v>0</v>
      </c>
      <c r="I420" s="10">
        <v>0</v>
      </c>
      <c r="J420" s="10">
        <v>0</v>
      </c>
      <c r="K420" s="10">
        <v>0</v>
      </c>
      <c r="L420" s="10">
        <v>0</v>
      </c>
      <c r="M420" s="10">
        <v>0</v>
      </c>
      <c r="N420" s="10">
        <v>0</v>
      </c>
    </row>
    <row r="421" spans="1:14">
      <c r="A421" s="5" t="s">
        <v>370</v>
      </c>
      <c r="B421" s="10">
        <v>0</v>
      </c>
      <c r="C421" s="10">
        <v>0</v>
      </c>
      <c r="D421" s="10">
        <v>0</v>
      </c>
      <c r="E421" s="10">
        <v>0</v>
      </c>
      <c r="F421" s="10">
        <v>0</v>
      </c>
      <c r="G421" s="10">
        <v>0</v>
      </c>
      <c r="H421" s="10">
        <v>0</v>
      </c>
      <c r="I421" s="10">
        <v>0</v>
      </c>
      <c r="J421" s="10">
        <v>0</v>
      </c>
      <c r="K421" s="10">
        <v>0</v>
      </c>
      <c r="L421" s="10">
        <v>0</v>
      </c>
      <c r="M421" s="10">
        <v>0</v>
      </c>
      <c r="N421" s="10">
        <v>0</v>
      </c>
    </row>
    <row r="422" spans="1:14">
      <c r="A422" s="5" t="s">
        <v>371</v>
      </c>
      <c r="B422" s="10">
        <v>0</v>
      </c>
      <c r="C422" s="10">
        <v>0</v>
      </c>
      <c r="D422" s="10">
        <v>0</v>
      </c>
      <c r="E422" s="10">
        <v>0</v>
      </c>
      <c r="F422" s="10">
        <v>0</v>
      </c>
      <c r="G422" s="10">
        <v>0</v>
      </c>
      <c r="H422" s="10">
        <v>0</v>
      </c>
      <c r="I422" s="10">
        <v>0</v>
      </c>
      <c r="J422" s="10">
        <v>0</v>
      </c>
      <c r="K422" s="10">
        <v>0</v>
      </c>
      <c r="L422" s="10">
        <v>0</v>
      </c>
      <c r="M422" s="10">
        <v>0</v>
      </c>
      <c r="N422" s="10">
        <v>0</v>
      </c>
    </row>
    <row r="423" spans="1:14">
      <c r="A423" s="5" t="s">
        <v>433</v>
      </c>
      <c r="B423" s="10">
        <v>0</v>
      </c>
      <c r="C423" s="10">
        <v>0</v>
      </c>
      <c r="D423" s="10">
        <v>0</v>
      </c>
      <c r="E423" s="10">
        <v>0</v>
      </c>
      <c r="F423" s="10">
        <v>0</v>
      </c>
      <c r="G423" s="10">
        <v>0</v>
      </c>
      <c r="H423" s="10">
        <v>0</v>
      </c>
      <c r="I423" s="10">
        <v>0</v>
      </c>
      <c r="J423" s="10">
        <v>0</v>
      </c>
      <c r="K423" s="10">
        <v>0</v>
      </c>
      <c r="L423" s="10">
        <v>0</v>
      </c>
      <c r="M423" s="10">
        <v>1</v>
      </c>
      <c r="N423" s="10">
        <v>1</v>
      </c>
    </row>
    <row r="424" spans="1:14">
      <c r="A424" s="4" t="s">
        <v>452</v>
      </c>
      <c r="B424" s="9">
        <v>12618</v>
      </c>
      <c r="C424" s="9">
        <v>0</v>
      </c>
      <c r="D424" s="9">
        <v>-42538</v>
      </c>
      <c r="E424" s="9">
        <v>0</v>
      </c>
      <c r="F424" s="9">
        <v>-43275</v>
      </c>
      <c r="G424" s="9">
        <v>0</v>
      </c>
      <c r="H424" s="9">
        <v>36</v>
      </c>
      <c r="I424" s="9">
        <v>223005</v>
      </c>
      <c r="J424" s="9">
        <v>323</v>
      </c>
      <c r="K424" s="9">
        <v>160671</v>
      </c>
      <c r="L424" s="9">
        <v>310840</v>
      </c>
      <c r="M424" s="9">
        <v>30213</v>
      </c>
      <c r="N424" s="9">
        <v>341053</v>
      </c>
    </row>
    <row r="425" spans="1:14" ht="30" customHeight="1">
      <c r="A425" s="11"/>
      <c r="B425" s="12"/>
      <c r="C425" s="12"/>
      <c r="D425" s="12"/>
      <c r="E425" s="12"/>
      <c r="F425" s="12"/>
      <c r="G425" s="12"/>
      <c r="H425" s="12"/>
      <c r="I425" s="12"/>
      <c r="J425" s="12"/>
      <c r="K425" s="12"/>
      <c r="L425" s="12"/>
      <c r="M425" s="12"/>
      <c r="N425" s="12"/>
    </row>
    <row r="426" spans="1:14">
      <c r="A426" s="26" t="s">
        <v>453</v>
      </c>
      <c r="B426" s="12">
        <v>12618</v>
      </c>
      <c r="C426" s="12">
        <v>0</v>
      </c>
      <c r="D426" s="12">
        <v>-42538</v>
      </c>
      <c r="E426" s="12">
        <v>0</v>
      </c>
      <c r="F426" s="12">
        <v>-43275</v>
      </c>
      <c r="G426" s="12">
        <v>0</v>
      </c>
      <c r="H426" s="12">
        <v>36</v>
      </c>
      <c r="I426" s="12">
        <v>223005</v>
      </c>
      <c r="J426" s="12">
        <v>323</v>
      </c>
      <c r="K426" s="12">
        <v>160671</v>
      </c>
      <c r="L426" s="12">
        <v>310840</v>
      </c>
      <c r="M426" s="12">
        <v>30213</v>
      </c>
      <c r="N426" s="12">
        <v>341053</v>
      </c>
    </row>
    <row r="427" spans="1:14">
      <c r="A427" s="5" t="s">
        <v>366</v>
      </c>
      <c r="B427" s="10">
        <v>0</v>
      </c>
      <c r="C427" s="10">
        <v>0</v>
      </c>
      <c r="D427" s="10">
        <v>0</v>
      </c>
      <c r="E427" s="10">
        <v>0</v>
      </c>
      <c r="F427" s="10">
        <v>0</v>
      </c>
      <c r="G427" s="10">
        <v>0</v>
      </c>
      <c r="H427" s="10">
        <v>0</v>
      </c>
      <c r="I427" s="10">
        <v>0</v>
      </c>
      <c r="J427" s="10">
        <v>0</v>
      </c>
      <c r="K427" s="10">
        <v>-3214</v>
      </c>
      <c r="L427" s="10">
        <v>-3214</v>
      </c>
      <c r="M427" s="10">
        <v>-205</v>
      </c>
      <c r="N427" s="10">
        <v>-3419</v>
      </c>
    </row>
    <row r="428" spans="1:14">
      <c r="A428" s="5" t="s">
        <v>367</v>
      </c>
      <c r="B428" s="10">
        <v>0</v>
      </c>
      <c r="C428" s="10">
        <v>0</v>
      </c>
      <c r="D428" s="10">
        <v>0</v>
      </c>
      <c r="E428" s="10">
        <v>0</v>
      </c>
      <c r="F428" s="10">
        <v>-12581</v>
      </c>
      <c r="G428" s="10">
        <v>0</v>
      </c>
      <c r="H428" s="10">
        <v>123</v>
      </c>
      <c r="I428" s="10">
        <v>0</v>
      </c>
      <c r="J428" s="10">
        <v>0</v>
      </c>
      <c r="K428" s="10">
        <v>506</v>
      </c>
      <c r="L428" s="10">
        <v>-11952</v>
      </c>
      <c r="M428" s="10">
        <v>-1707</v>
      </c>
      <c r="N428" s="10">
        <v>-13659</v>
      </c>
    </row>
    <row r="429" spans="1:14">
      <c r="A429" s="5" t="s">
        <v>368</v>
      </c>
      <c r="B429" s="10">
        <v>0</v>
      </c>
      <c r="C429" s="10">
        <v>0</v>
      </c>
      <c r="D429" s="10">
        <v>0</v>
      </c>
      <c r="E429" s="10">
        <v>0</v>
      </c>
      <c r="F429" s="10">
        <v>0</v>
      </c>
      <c r="G429" s="10">
        <v>0</v>
      </c>
      <c r="H429" s="10">
        <v>0</v>
      </c>
      <c r="I429" s="10">
        <v>0</v>
      </c>
      <c r="J429" s="10">
        <v>0</v>
      </c>
      <c r="K429" s="10">
        <v>0</v>
      </c>
      <c r="L429" s="10">
        <v>0</v>
      </c>
      <c r="M429" s="10">
        <v>0</v>
      </c>
      <c r="N429" s="10">
        <v>0</v>
      </c>
    </row>
    <row r="430" spans="1:14">
      <c r="A430" s="5" t="s">
        <v>423</v>
      </c>
      <c r="B430" s="10">
        <v>0</v>
      </c>
      <c r="C430" s="10">
        <v>0</v>
      </c>
      <c r="D430" s="10">
        <v>0</v>
      </c>
      <c r="E430" s="10">
        <v>0</v>
      </c>
      <c r="F430" s="10">
        <v>0</v>
      </c>
      <c r="G430" s="10">
        <v>0</v>
      </c>
      <c r="H430" s="10">
        <v>0</v>
      </c>
      <c r="I430" s="10">
        <v>0</v>
      </c>
      <c r="J430" s="10">
        <v>0</v>
      </c>
      <c r="K430" s="10">
        <v>-1</v>
      </c>
      <c r="L430" s="10">
        <v>-1</v>
      </c>
      <c r="M430" s="10">
        <v>0</v>
      </c>
      <c r="N430" s="10">
        <v>-1</v>
      </c>
    </row>
    <row r="431" spans="1:14">
      <c r="A431" s="5" t="s">
        <v>424</v>
      </c>
      <c r="B431" s="10">
        <v>0</v>
      </c>
      <c r="C431" s="10">
        <v>0</v>
      </c>
      <c r="D431" s="10">
        <v>-2729</v>
      </c>
      <c r="E431" s="10">
        <v>0</v>
      </c>
      <c r="F431" s="10">
        <v>0</v>
      </c>
      <c r="G431" s="10">
        <v>0</v>
      </c>
      <c r="H431" s="10">
        <v>0</v>
      </c>
      <c r="I431" s="10">
        <v>0</v>
      </c>
      <c r="J431" s="10">
        <v>0</v>
      </c>
      <c r="K431" s="10">
        <v>0</v>
      </c>
      <c r="L431" s="10">
        <v>-2729</v>
      </c>
      <c r="M431" s="10">
        <v>0</v>
      </c>
      <c r="N431" s="10">
        <v>-2729</v>
      </c>
    </row>
    <row r="432" spans="1:14">
      <c r="A432" s="5" t="s">
        <v>369</v>
      </c>
      <c r="B432" s="10">
        <v>0</v>
      </c>
      <c r="C432" s="10">
        <v>0</v>
      </c>
      <c r="D432" s="10">
        <v>0</v>
      </c>
      <c r="E432" s="10">
        <v>0</v>
      </c>
      <c r="F432" s="10">
        <v>0</v>
      </c>
      <c r="G432" s="10">
        <v>0</v>
      </c>
      <c r="H432" s="10">
        <v>0</v>
      </c>
      <c r="I432" s="10">
        <v>0</v>
      </c>
      <c r="J432" s="10">
        <v>0</v>
      </c>
      <c r="K432" s="10">
        <v>0</v>
      </c>
      <c r="L432" s="10">
        <v>0</v>
      </c>
      <c r="M432" s="10">
        <v>0</v>
      </c>
      <c r="N432" s="10">
        <v>0</v>
      </c>
    </row>
    <row r="433" spans="1:14">
      <c r="A433" s="5" t="s">
        <v>370</v>
      </c>
      <c r="B433" s="10">
        <v>0</v>
      </c>
      <c r="C433" s="10">
        <v>0</v>
      </c>
      <c r="D433" s="10">
        <v>0</v>
      </c>
      <c r="E433" s="10">
        <v>0</v>
      </c>
      <c r="F433" s="10">
        <v>0</v>
      </c>
      <c r="G433" s="10">
        <v>0</v>
      </c>
      <c r="H433" s="10">
        <v>0</v>
      </c>
      <c r="I433" s="10">
        <v>0</v>
      </c>
      <c r="J433" s="10">
        <v>0</v>
      </c>
      <c r="K433" s="10">
        <v>0</v>
      </c>
      <c r="L433" s="10">
        <v>0</v>
      </c>
      <c r="M433" s="10">
        <v>0</v>
      </c>
      <c r="N433" s="10">
        <v>0</v>
      </c>
    </row>
    <row r="434" spans="1:14">
      <c r="A434" s="5" t="s">
        <v>371</v>
      </c>
      <c r="B434" s="10">
        <v>0</v>
      </c>
      <c r="C434" s="10">
        <v>0</v>
      </c>
      <c r="D434" s="10">
        <v>0</v>
      </c>
      <c r="E434" s="10">
        <v>0</v>
      </c>
      <c r="F434" s="10">
        <v>0</v>
      </c>
      <c r="G434" s="10">
        <v>0</v>
      </c>
      <c r="H434" s="10">
        <v>0</v>
      </c>
      <c r="I434" s="10">
        <v>0</v>
      </c>
      <c r="J434" s="10">
        <v>0</v>
      </c>
      <c r="K434" s="10">
        <v>0</v>
      </c>
      <c r="L434" s="10">
        <v>0</v>
      </c>
      <c r="M434" s="10">
        <v>0</v>
      </c>
      <c r="N434" s="10">
        <v>0</v>
      </c>
    </row>
    <row r="435" spans="1:14">
      <c r="A435" s="5" t="s">
        <v>433</v>
      </c>
      <c r="B435" s="10">
        <v>0</v>
      </c>
      <c r="C435" s="10">
        <v>0</v>
      </c>
      <c r="D435" s="10">
        <v>0</v>
      </c>
      <c r="E435" s="10">
        <v>0</v>
      </c>
      <c r="F435" s="10">
        <v>0</v>
      </c>
      <c r="G435" s="10">
        <v>0</v>
      </c>
      <c r="H435" s="10">
        <v>0</v>
      </c>
      <c r="I435" s="10">
        <v>0</v>
      </c>
      <c r="J435" s="10">
        <v>0</v>
      </c>
      <c r="K435" s="10">
        <v>0</v>
      </c>
      <c r="L435" s="10">
        <v>0</v>
      </c>
      <c r="M435" s="10">
        <v>0</v>
      </c>
      <c r="N435" s="10">
        <v>0</v>
      </c>
    </row>
    <row r="436" spans="1:14">
      <c r="A436" s="4" t="s">
        <v>454</v>
      </c>
      <c r="B436" s="9">
        <v>12618</v>
      </c>
      <c r="C436" s="9">
        <v>0</v>
      </c>
      <c r="D436" s="9">
        <v>-45267</v>
      </c>
      <c r="E436" s="9">
        <v>0</v>
      </c>
      <c r="F436" s="9">
        <v>-55856</v>
      </c>
      <c r="G436" s="9">
        <v>0</v>
      </c>
      <c r="H436" s="9">
        <v>159</v>
      </c>
      <c r="I436" s="9">
        <v>223005</v>
      </c>
      <c r="J436" s="9">
        <v>323</v>
      </c>
      <c r="K436" s="9">
        <v>157962</v>
      </c>
      <c r="L436" s="9">
        <v>292944</v>
      </c>
      <c r="M436" s="9">
        <v>28301</v>
      </c>
      <c r="N436" s="9">
        <v>321245</v>
      </c>
    </row>
    <row r="437" spans="1:14" ht="35.25" customHeight="1">
      <c r="A437" s="11"/>
      <c r="B437" s="12"/>
      <c r="C437" s="12"/>
      <c r="D437" s="12"/>
      <c r="E437" s="12"/>
      <c r="F437" s="12"/>
      <c r="G437" s="12"/>
      <c r="H437" s="12"/>
      <c r="I437" s="12"/>
      <c r="J437" s="12"/>
      <c r="K437" s="12"/>
      <c r="L437" s="12"/>
      <c r="M437" s="12"/>
      <c r="N437" s="12"/>
    </row>
    <row r="438" spans="1:14">
      <c r="A438" s="26" t="s">
        <v>455</v>
      </c>
      <c r="B438" s="12">
        <v>12618</v>
      </c>
      <c r="C438" s="12">
        <v>0</v>
      </c>
      <c r="D438" s="12">
        <v>-45267</v>
      </c>
      <c r="E438" s="12">
        <v>0</v>
      </c>
      <c r="F438" s="12">
        <v>-55856</v>
      </c>
      <c r="G438" s="12">
        <v>0</v>
      </c>
      <c r="H438" s="12">
        <v>159</v>
      </c>
      <c r="I438" s="12">
        <v>223005</v>
      </c>
      <c r="J438" s="12">
        <v>323</v>
      </c>
      <c r="K438" s="12">
        <v>157962</v>
      </c>
      <c r="L438" s="12">
        <v>292944</v>
      </c>
      <c r="M438" s="12">
        <v>28301</v>
      </c>
      <c r="N438" s="12">
        <v>321245</v>
      </c>
    </row>
    <row r="439" spans="1:14">
      <c r="A439" s="5" t="s">
        <v>366</v>
      </c>
      <c r="B439" s="10">
        <v>0</v>
      </c>
      <c r="C439" s="10">
        <v>0</v>
      </c>
      <c r="D439" s="10">
        <v>0</v>
      </c>
      <c r="E439" s="10">
        <v>0</v>
      </c>
      <c r="F439" s="10">
        <v>0</v>
      </c>
      <c r="G439" s="10">
        <v>0</v>
      </c>
      <c r="H439" s="10">
        <v>0</v>
      </c>
      <c r="I439" s="10">
        <v>0</v>
      </c>
      <c r="J439" s="10">
        <v>0</v>
      </c>
      <c r="K439" s="10">
        <v>16311</v>
      </c>
      <c r="L439" s="10">
        <v>16311</v>
      </c>
      <c r="M439" s="10">
        <v>917</v>
      </c>
      <c r="N439" s="10">
        <v>17228</v>
      </c>
    </row>
    <row r="440" spans="1:14">
      <c r="A440" s="5" t="s">
        <v>367</v>
      </c>
      <c r="B440" s="10">
        <v>0</v>
      </c>
      <c r="C440" s="10">
        <v>0</v>
      </c>
      <c r="D440" s="10">
        <v>0</v>
      </c>
      <c r="E440" s="10">
        <v>0</v>
      </c>
      <c r="F440" s="10">
        <v>739</v>
      </c>
      <c r="G440" s="10">
        <v>0</v>
      </c>
      <c r="H440" s="10">
        <v>0</v>
      </c>
      <c r="I440" s="10">
        <v>0</v>
      </c>
      <c r="J440" s="10">
        <v>0</v>
      </c>
      <c r="K440" s="10">
        <v>0</v>
      </c>
      <c r="L440" s="10">
        <v>739</v>
      </c>
      <c r="M440" s="10">
        <v>1376</v>
      </c>
      <c r="N440" s="10">
        <v>2115</v>
      </c>
    </row>
    <row r="441" spans="1:14">
      <c r="A441" s="5" t="s">
        <v>368</v>
      </c>
      <c r="B441" s="10">
        <v>0</v>
      </c>
      <c r="C441" s="10">
        <v>0</v>
      </c>
      <c r="D441" s="10">
        <v>0</v>
      </c>
      <c r="E441" s="10">
        <v>0</v>
      </c>
      <c r="F441" s="10">
        <v>0</v>
      </c>
      <c r="G441" s="10">
        <v>0</v>
      </c>
      <c r="H441" s="10">
        <v>0</v>
      </c>
      <c r="I441" s="10">
        <v>0</v>
      </c>
      <c r="J441" s="10">
        <v>0</v>
      </c>
      <c r="K441" s="10">
        <v>0</v>
      </c>
      <c r="L441" s="10">
        <v>0</v>
      </c>
      <c r="M441" s="10">
        <v>0</v>
      </c>
      <c r="N441" s="10">
        <v>0</v>
      </c>
    </row>
    <row r="442" spans="1:14">
      <c r="A442" s="5" t="s">
        <v>423</v>
      </c>
      <c r="B442" s="10">
        <v>0</v>
      </c>
      <c r="C442" s="10">
        <v>0</v>
      </c>
      <c r="D442" s="10">
        <v>0</v>
      </c>
      <c r="E442" s="10">
        <v>0</v>
      </c>
      <c r="F442" s="10">
        <v>0</v>
      </c>
      <c r="G442" s="10">
        <v>0</v>
      </c>
      <c r="H442" s="10">
        <v>0</v>
      </c>
      <c r="I442" s="10">
        <v>0</v>
      </c>
      <c r="J442" s="10">
        <v>0</v>
      </c>
      <c r="K442" s="10">
        <v>0</v>
      </c>
      <c r="L442" s="10">
        <v>0</v>
      </c>
      <c r="M442" s="10">
        <v>0</v>
      </c>
      <c r="N442" s="10">
        <v>0</v>
      </c>
    </row>
    <row r="443" spans="1:14">
      <c r="A443" s="5" t="s">
        <v>424</v>
      </c>
      <c r="B443" s="10">
        <v>0</v>
      </c>
      <c r="C443" s="10">
        <v>0</v>
      </c>
      <c r="D443" s="10">
        <v>0</v>
      </c>
      <c r="E443" s="10">
        <v>0</v>
      </c>
      <c r="F443" s="10">
        <v>0</v>
      </c>
      <c r="G443" s="10">
        <v>0</v>
      </c>
      <c r="H443" s="10">
        <v>0</v>
      </c>
      <c r="I443" s="10">
        <v>0</v>
      </c>
      <c r="J443" s="10">
        <v>0</v>
      </c>
      <c r="K443" s="10">
        <v>0</v>
      </c>
      <c r="L443" s="10">
        <v>0</v>
      </c>
      <c r="M443" s="10">
        <v>0</v>
      </c>
      <c r="N443" s="10">
        <v>0</v>
      </c>
    </row>
    <row r="444" spans="1:14">
      <c r="A444" s="5" t="s">
        <v>369</v>
      </c>
      <c r="B444" s="10">
        <v>0</v>
      </c>
      <c r="C444" s="10">
        <v>0</v>
      </c>
      <c r="D444" s="10">
        <v>0</v>
      </c>
      <c r="E444" s="10">
        <v>0</v>
      </c>
      <c r="F444" s="10">
        <v>0</v>
      </c>
      <c r="G444" s="10">
        <v>0</v>
      </c>
      <c r="H444" s="10">
        <v>0</v>
      </c>
      <c r="I444" s="10">
        <v>0</v>
      </c>
      <c r="J444" s="10">
        <v>0</v>
      </c>
      <c r="K444" s="10">
        <v>0</v>
      </c>
      <c r="L444" s="10">
        <v>0</v>
      </c>
      <c r="M444" s="10">
        <v>0</v>
      </c>
      <c r="N444" s="10">
        <v>0</v>
      </c>
    </row>
    <row r="445" spans="1:14">
      <c r="A445" s="5" t="s">
        <v>370</v>
      </c>
      <c r="B445" s="10">
        <v>0</v>
      </c>
      <c r="C445" s="10">
        <v>0</v>
      </c>
      <c r="D445" s="10">
        <v>0</v>
      </c>
      <c r="E445" s="10">
        <v>0</v>
      </c>
      <c r="F445" s="10">
        <v>0</v>
      </c>
      <c r="G445" s="10">
        <v>0</v>
      </c>
      <c r="H445" s="10">
        <v>0</v>
      </c>
      <c r="I445" s="10">
        <v>0</v>
      </c>
      <c r="J445" s="10">
        <v>0</v>
      </c>
      <c r="K445" s="10">
        <v>0</v>
      </c>
      <c r="L445" s="10">
        <v>0</v>
      </c>
      <c r="M445" s="10">
        <v>0</v>
      </c>
      <c r="N445" s="10">
        <v>0</v>
      </c>
    </row>
    <row r="446" spans="1:14">
      <c r="A446" s="5" t="s">
        <v>371</v>
      </c>
      <c r="B446" s="10">
        <v>0</v>
      </c>
      <c r="C446" s="10">
        <v>0</v>
      </c>
      <c r="D446" s="10">
        <v>0</v>
      </c>
      <c r="E446" s="10">
        <v>0</v>
      </c>
      <c r="F446" s="10">
        <v>0</v>
      </c>
      <c r="G446" s="10">
        <v>0</v>
      </c>
      <c r="H446" s="10">
        <v>0</v>
      </c>
      <c r="I446" s="10">
        <v>0</v>
      </c>
      <c r="J446" s="10">
        <v>0</v>
      </c>
      <c r="K446" s="10">
        <v>0</v>
      </c>
      <c r="L446" s="10">
        <v>0</v>
      </c>
      <c r="M446" s="10">
        <v>0</v>
      </c>
      <c r="N446" s="10">
        <v>0</v>
      </c>
    </row>
    <row r="447" spans="1:14">
      <c r="A447" s="5" t="s">
        <v>433</v>
      </c>
      <c r="B447" s="10">
        <v>0</v>
      </c>
      <c r="C447" s="10">
        <v>0</v>
      </c>
      <c r="D447" s="10">
        <v>0</v>
      </c>
      <c r="E447" s="10">
        <v>0</v>
      </c>
      <c r="F447" s="10">
        <v>0</v>
      </c>
      <c r="G447" s="10">
        <v>0</v>
      </c>
      <c r="H447" s="10">
        <v>0</v>
      </c>
      <c r="I447" s="10">
        <v>0</v>
      </c>
      <c r="J447" s="10">
        <v>0</v>
      </c>
      <c r="K447" s="10">
        <v>0</v>
      </c>
      <c r="L447" s="10">
        <v>0</v>
      </c>
      <c r="M447" s="10">
        <v>0</v>
      </c>
      <c r="N447" s="10">
        <v>0</v>
      </c>
    </row>
    <row r="448" spans="1:14">
      <c r="A448" s="4" t="s">
        <v>456</v>
      </c>
      <c r="B448" s="9">
        <v>12618</v>
      </c>
      <c r="C448" s="9">
        <v>0</v>
      </c>
      <c r="D448" s="9">
        <v>-45267</v>
      </c>
      <c r="E448" s="9">
        <v>0</v>
      </c>
      <c r="F448" s="9">
        <v>-55117</v>
      </c>
      <c r="G448" s="9">
        <v>0</v>
      </c>
      <c r="H448" s="9">
        <v>159</v>
      </c>
      <c r="I448" s="9">
        <v>223005</v>
      </c>
      <c r="J448" s="9">
        <v>323</v>
      </c>
      <c r="K448" s="9">
        <v>174273</v>
      </c>
      <c r="L448" s="9">
        <v>309994</v>
      </c>
      <c r="M448" s="9">
        <v>30594</v>
      </c>
      <c r="N448" s="9">
        <v>340588</v>
      </c>
    </row>
    <row r="449" spans="1:14" ht="43.5" customHeight="1">
      <c r="A449" s="11"/>
      <c r="B449" s="12"/>
      <c r="C449" s="12"/>
      <c r="D449" s="12"/>
      <c r="E449" s="12"/>
      <c r="F449" s="12"/>
      <c r="G449" s="12"/>
      <c r="H449" s="12"/>
      <c r="I449" s="12"/>
      <c r="J449" s="12"/>
      <c r="K449" s="12"/>
      <c r="L449" s="12"/>
      <c r="M449" s="12"/>
      <c r="N449" s="12"/>
    </row>
    <row r="450" spans="1:14">
      <c r="A450" s="26" t="s">
        <v>457</v>
      </c>
      <c r="B450" s="12">
        <v>12618</v>
      </c>
      <c r="C450" s="12">
        <v>0</v>
      </c>
      <c r="D450" s="12">
        <v>-45267</v>
      </c>
      <c r="E450" s="12">
        <v>0</v>
      </c>
      <c r="F450" s="12">
        <v>-55117</v>
      </c>
      <c r="G450" s="12">
        <v>0</v>
      </c>
      <c r="H450" s="12">
        <v>159</v>
      </c>
      <c r="I450" s="12">
        <v>223005</v>
      </c>
      <c r="J450" s="12">
        <v>323</v>
      </c>
      <c r="K450" s="12">
        <v>174273</v>
      </c>
      <c r="L450" s="12">
        <v>309994</v>
      </c>
      <c r="M450" s="12">
        <v>30594</v>
      </c>
      <c r="N450" s="12">
        <v>340588</v>
      </c>
    </row>
    <row r="451" spans="1:14">
      <c r="A451" s="5" t="s">
        <v>366</v>
      </c>
      <c r="B451" s="10">
        <v>0</v>
      </c>
      <c r="C451" s="10">
        <v>0</v>
      </c>
      <c r="D451" s="10">
        <v>0</v>
      </c>
      <c r="E451" s="10">
        <v>0</v>
      </c>
      <c r="F451" s="10">
        <v>0</v>
      </c>
      <c r="G451" s="10">
        <v>0</v>
      </c>
      <c r="H451" s="10">
        <v>0</v>
      </c>
      <c r="I451" s="10">
        <v>0</v>
      </c>
      <c r="J451" s="10">
        <v>0</v>
      </c>
      <c r="K451" s="10">
        <v>22024</v>
      </c>
      <c r="L451" s="10">
        <v>22024</v>
      </c>
      <c r="M451" s="10">
        <v>2059</v>
      </c>
      <c r="N451" s="10">
        <v>24083</v>
      </c>
    </row>
    <row r="452" spans="1:14">
      <c r="A452" s="5" t="s">
        <v>367</v>
      </c>
      <c r="B452" s="10">
        <v>0</v>
      </c>
      <c r="C452" s="10">
        <v>0</v>
      </c>
      <c r="D452" s="10">
        <v>0</v>
      </c>
      <c r="E452" s="10">
        <v>0</v>
      </c>
      <c r="F452" s="10">
        <v>-3522</v>
      </c>
      <c r="G452" s="10">
        <v>0</v>
      </c>
      <c r="H452" s="10">
        <v>-219</v>
      </c>
      <c r="I452" s="10">
        <v>0</v>
      </c>
      <c r="J452" s="10">
        <v>0</v>
      </c>
      <c r="K452" s="10">
        <v>-2670</v>
      </c>
      <c r="L452" s="10">
        <v>-6411</v>
      </c>
      <c r="M452" s="10">
        <v>-641</v>
      </c>
      <c r="N452" s="10">
        <v>-7052</v>
      </c>
    </row>
    <row r="453" spans="1:14">
      <c r="A453" s="5" t="s">
        <v>368</v>
      </c>
      <c r="B453" s="10">
        <v>0</v>
      </c>
      <c r="C453" s="10">
        <v>0</v>
      </c>
      <c r="D453" s="10">
        <v>0</v>
      </c>
      <c r="E453" s="10">
        <v>0</v>
      </c>
      <c r="F453" s="10">
        <v>0</v>
      </c>
      <c r="G453" s="10">
        <v>0</v>
      </c>
      <c r="H453" s="10">
        <v>0</v>
      </c>
      <c r="I453" s="10">
        <v>0</v>
      </c>
      <c r="J453" s="10">
        <v>0</v>
      </c>
      <c r="K453" s="10">
        <v>0</v>
      </c>
      <c r="L453" s="10">
        <v>0</v>
      </c>
      <c r="M453" s="10">
        <v>0</v>
      </c>
      <c r="N453" s="10">
        <v>0</v>
      </c>
    </row>
    <row r="454" spans="1:14">
      <c r="A454" s="5" t="s">
        <v>423</v>
      </c>
      <c r="B454" s="10">
        <v>0</v>
      </c>
      <c r="C454" s="10">
        <v>0</v>
      </c>
      <c r="D454" s="10">
        <v>0</v>
      </c>
      <c r="E454" s="10">
        <v>0</v>
      </c>
      <c r="F454" s="10">
        <v>0</v>
      </c>
      <c r="G454" s="10">
        <v>0</v>
      </c>
      <c r="H454" s="10">
        <v>0</v>
      </c>
      <c r="I454" s="10">
        <v>0</v>
      </c>
      <c r="J454" s="10">
        <v>0</v>
      </c>
      <c r="K454" s="10">
        <v>0</v>
      </c>
      <c r="L454" s="10">
        <v>0</v>
      </c>
      <c r="M454" s="10">
        <v>0</v>
      </c>
      <c r="N454" s="10">
        <v>0</v>
      </c>
    </row>
    <row r="455" spans="1:14">
      <c r="A455" s="5" t="s">
        <v>424</v>
      </c>
      <c r="B455" s="10">
        <v>0</v>
      </c>
      <c r="C455" s="10">
        <v>0</v>
      </c>
      <c r="D455" s="10">
        <v>12115</v>
      </c>
      <c r="E455" s="10">
        <v>0</v>
      </c>
      <c r="F455" s="10">
        <v>0</v>
      </c>
      <c r="G455" s="10">
        <v>0</v>
      </c>
      <c r="H455" s="10">
        <v>0</v>
      </c>
      <c r="I455" s="10">
        <v>0</v>
      </c>
      <c r="J455" s="10">
        <v>0</v>
      </c>
      <c r="K455" s="10">
        <v>0</v>
      </c>
      <c r="L455" s="10">
        <v>12115</v>
      </c>
      <c r="M455" s="10">
        <v>0</v>
      </c>
      <c r="N455" s="10">
        <v>12115</v>
      </c>
    </row>
    <row r="456" spans="1:14">
      <c r="A456" s="5" t="s">
        <v>369</v>
      </c>
      <c r="B456" s="10">
        <v>0</v>
      </c>
      <c r="C456" s="10">
        <v>0</v>
      </c>
      <c r="D456" s="10">
        <v>0</v>
      </c>
      <c r="E456" s="10">
        <v>0</v>
      </c>
      <c r="F456" s="10">
        <v>0</v>
      </c>
      <c r="G456" s="10">
        <v>0</v>
      </c>
      <c r="H456" s="10">
        <v>0</v>
      </c>
      <c r="I456" s="10">
        <v>-539</v>
      </c>
      <c r="J456" s="10">
        <v>0</v>
      </c>
      <c r="K456" s="10">
        <v>539</v>
      </c>
      <c r="L456" s="10">
        <v>0</v>
      </c>
      <c r="M456" s="10">
        <v>0</v>
      </c>
      <c r="N456" s="10">
        <v>0</v>
      </c>
    </row>
    <row r="457" spans="1:14">
      <c r="A457" s="5" t="s">
        <v>370</v>
      </c>
      <c r="B457" s="10">
        <v>0</v>
      </c>
      <c r="C457" s="10">
        <v>0</v>
      </c>
      <c r="D457" s="10">
        <v>0</v>
      </c>
      <c r="E457" s="10">
        <v>0</v>
      </c>
      <c r="F457" s="10">
        <v>0</v>
      </c>
      <c r="G457" s="10">
        <v>0</v>
      </c>
      <c r="H457" s="10">
        <v>0</v>
      </c>
      <c r="I457" s="10">
        <v>0</v>
      </c>
      <c r="J457" s="10">
        <v>0</v>
      </c>
      <c r="K457" s="10">
        <v>0</v>
      </c>
      <c r="L457" s="10">
        <v>0</v>
      </c>
      <c r="M457" s="10">
        <v>0</v>
      </c>
      <c r="N457" s="10">
        <v>0</v>
      </c>
    </row>
    <row r="458" spans="1:14">
      <c r="A458" s="5" t="s">
        <v>371</v>
      </c>
      <c r="B458" s="10">
        <v>0</v>
      </c>
      <c r="C458" s="10">
        <v>0</v>
      </c>
      <c r="D458" s="10">
        <v>0</v>
      </c>
      <c r="E458" s="10">
        <v>0</v>
      </c>
      <c r="F458" s="10">
        <v>0</v>
      </c>
      <c r="G458" s="10">
        <v>0</v>
      </c>
      <c r="H458" s="10">
        <v>0</v>
      </c>
      <c r="I458" s="10">
        <v>0</v>
      </c>
      <c r="J458" s="10">
        <v>0</v>
      </c>
      <c r="K458" s="10">
        <v>0</v>
      </c>
      <c r="L458" s="10">
        <v>0</v>
      </c>
      <c r="M458" s="10">
        <v>0</v>
      </c>
      <c r="N458" s="10">
        <v>0</v>
      </c>
    </row>
    <row r="459" spans="1:14">
      <c r="A459" s="5" t="s">
        <v>433</v>
      </c>
      <c r="B459" s="10">
        <v>0</v>
      </c>
      <c r="C459" s="10">
        <v>0</v>
      </c>
      <c r="D459" s="10">
        <v>0</v>
      </c>
      <c r="E459" s="10">
        <v>0</v>
      </c>
      <c r="F459" s="10">
        <v>0</v>
      </c>
      <c r="G459" s="10">
        <v>0</v>
      </c>
      <c r="H459" s="10">
        <v>0</v>
      </c>
      <c r="I459" s="10">
        <v>0</v>
      </c>
      <c r="J459" s="10">
        <v>0</v>
      </c>
      <c r="K459" s="10">
        <v>-25236</v>
      </c>
      <c r="L459" s="10">
        <v>-25236</v>
      </c>
      <c r="M459" s="10">
        <v>-7471</v>
      </c>
      <c r="N459" s="10">
        <v>-32707</v>
      </c>
    </row>
    <row r="460" spans="1:14">
      <c r="A460" s="4" t="s">
        <v>458</v>
      </c>
      <c r="B460" s="9">
        <v>12618</v>
      </c>
      <c r="C460" s="9">
        <v>0</v>
      </c>
      <c r="D460" s="9">
        <v>-33152</v>
      </c>
      <c r="E460" s="9">
        <v>0</v>
      </c>
      <c r="F460" s="9">
        <v>-58639</v>
      </c>
      <c r="G460" s="9">
        <v>0</v>
      </c>
      <c r="H460" s="9">
        <v>-60</v>
      </c>
      <c r="I460" s="9">
        <v>222466</v>
      </c>
      <c r="J460" s="9">
        <v>323</v>
      </c>
      <c r="K460" s="9">
        <v>168930</v>
      </c>
      <c r="L460" s="9">
        <v>312487</v>
      </c>
      <c r="M460" s="9">
        <v>24541</v>
      </c>
      <c r="N460" s="9">
        <v>337030</v>
      </c>
    </row>
    <row r="461" spans="1:14" ht="40.5" customHeight="1">
      <c r="A461" s="11"/>
      <c r="B461" s="12"/>
      <c r="C461" s="12"/>
      <c r="D461" s="12"/>
      <c r="E461" s="12"/>
      <c r="F461" s="12"/>
      <c r="G461" s="12"/>
      <c r="H461" s="12"/>
      <c r="I461" s="12"/>
      <c r="J461" s="12"/>
      <c r="K461" s="12"/>
      <c r="L461" s="12"/>
      <c r="M461" s="12"/>
      <c r="N461" s="12"/>
    </row>
    <row r="462" spans="1:14">
      <c r="A462" s="26" t="s">
        <v>459</v>
      </c>
      <c r="B462" s="12">
        <v>12618</v>
      </c>
      <c r="C462" s="12">
        <v>0</v>
      </c>
      <c r="D462" s="12">
        <v>-33152</v>
      </c>
      <c r="E462" s="12">
        <v>0</v>
      </c>
      <c r="F462" s="12">
        <v>-58639</v>
      </c>
      <c r="G462" s="12">
        <v>0</v>
      </c>
      <c r="H462" s="12">
        <v>-60</v>
      </c>
      <c r="I462" s="12">
        <v>222466</v>
      </c>
      <c r="J462" s="12">
        <v>323</v>
      </c>
      <c r="K462" s="12">
        <v>168930</v>
      </c>
      <c r="L462" s="12">
        <v>312486</v>
      </c>
      <c r="M462" s="12">
        <v>24541</v>
      </c>
      <c r="N462" s="12">
        <v>337027</v>
      </c>
    </row>
    <row r="463" spans="1:14">
      <c r="A463" s="5" t="s">
        <v>366</v>
      </c>
      <c r="B463" s="10">
        <v>0</v>
      </c>
      <c r="C463" s="10">
        <v>0</v>
      </c>
      <c r="D463" s="10">
        <v>0</v>
      </c>
      <c r="E463" s="10">
        <v>0</v>
      </c>
      <c r="F463" s="10">
        <v>0</v>
      </c>
      <c r="G463" s="10">
        <v>0</v>
      </c>
      <c r="H463" s="10">
        <v>0</v>
      </c>
      <c r="I463" s="10">
        <v>0</v>
      </c>
      <c r="J463" s="10">
        <v>0</v>
      </c>
      <c r="K463" s="10">
        <v>38686</v>
      </c>
      <c r="L463" s="10">
        <v>38686</v>
      </c>
      <c r="M463" s="10">
        <v>2473</v>
      </c>
      <c r="N463" s="10">
        <v>41159</v>
      </c>
    </row>
    <row r="464" spans="1:14">
      <c r="A464" s="5" t="s">
        <v>367</v>
      </c>
      <c r="B464" s="10">
        <v>0</v>
      </c>
      <c r="C464" s="10">
        <v>0</v>
      </c>
      <c r="D464" s="10">
        <v>0</v>
      </c>
      <c r="E464" s="10">
        <v>0</v>
      </c>
      <c r="F464" s="10">
        <v>1667</v>
      </c>
      <c r="G464" s="10">
        <v>0</v>
      </c>
      <c r="H464" s="10">
        <v>582</v>
      </c>
      <c r="I464" s="10">
        <v>0</v>
      </c>
      <c r="J464" s="10">
        <v>0</v>
      </c>
      <c r="K464" s="10">
        <v>1933</v>
      </c>
      <c r="L464" s="10">
        <v>4182</v>
      </c>
      <c r="M464" s="10">
        <v>470</v>
      </c>
      <c r="N464" s="10">
        <v>4652</v>
      </c>
    </row>
    <row r="465" spans="1:14">
      <c r="A465" s="5" t="s">
        <v>368</v>
      </c>
      <c r="B465" s="10">
        <v>0</v>
      </c>
      <c r="C465" s="10">
        <v>0</v>
      </c>
      <c r="D465" s="10">
        <v>0</v>
      </c>
      <c r="E465" s="10">
        <v>0</v>
      </c>
      <c r="F465" s="10">
        <v>0</v>
      </c>
      <c r="G465" s="10">
        <v>0</v>
      </c>
      <c r="H465" s="10">
        <v>0</v>
      </c>
      <c r="I465" s="10">
        <v>0</v>
      </c>
      <c r="J465" s="10">
        <v>0</v>
      </c>
      <c r="K465" s="10">
        <v>0</v>
      </c>
      <c r="L465" s="10">
        <v>0</v>
      </c>
      <c r="M465" s="10">
        <v>0</v>
      </c>
      <c r="N465" s="10">
        <v>0</v>
      </c>
    </row>
    <row r="466" spans="1:14">
      <c r="A466" s="5" t="s">
        <v>423</v>
      </c>
      <c r="B466" s="10">
        <v>0</v>
      </c>
      <c r="C466" s="10">
        <v>0</v>
      </c>
      <c r="D466" s="10">
        <v>0</v>
      </c>
      <c r="E466" s="10">
        <v>0</v>
      </c>
      <c r="F466" s="10">
        <v>0</v>
      </c>
      <c r="G466" s="10">
        <v>0</v>
      </c>
      <c r="H466" s="10">
        <v>0</v>
      </c>
      <c r="I466" s="10">
        <v>0</v>
      </c>
      <c r="J466" s="10">
        <v>0</v>
      </c>
      <c r="K466" s="10">
        <v>0</v>
      </c>
      <c r="L466" s="10">
        <v>0</v>
      </c>
      <c r="M466" s="10">
        <v>0</v>
      </c>
      <c r="N466" s="10">
        <v>0</v>
      </c>
    </row>
    <row r="467" spans="1:14">
      <c r="A467" s="5" t="s">
        <v>424</v>
      </c>
      <c r="B467" s="10">
        <v>0</v>
      </c>
      <c r="C467" s="10">
        <v>0</v>
      </c>
      <c r="D467" s="10">
        <v>0</v>
      </c>
      <c r="E467" s="10">
        <v>0</v>
      </c>
      <c r="F467" s="10">
        <v>0</v>
      </c>
      <c r="G467" s="10">
        <v>0</v>
      </c>
      <c r="H467" s="10">
        <v>0</v>
      </c>
      <c r="I467" s="10">
        <v>0</v>
      </c>
      <c r="J467" s="10">
        <v>0</v>
      </c>
      <c r="K467" s="10">
        <v>0</v>
      </c>
      <c r="L467" s="10">
        <v>0</v>
      </c>
      <c r="M467" s="10">
        <v>0</v>
      </c>
      <c r="N467" s="10">
        <v>0</v>
      </c>
    </row>
    <row r="468" spans="1:14">
      <c r="A468" s="5" t="s">
        <v>369</v>
      </c>
      <c r="B468" s="10">
        <v>0</v>
      </c>
      <c r="C468" s="10">
        <v>0</v>
      </c>
      <c r="D468" s="10">
        <v>0</v>
      </c>
      <c r="E468" s="10">
        <v>0</v>
      </c>
      <c r="F468" s="10">
        <v>0</v>
      </c>
      <c r="G468" s="10">
        <v>0</v>
      </c>
      <c r="H468" s="10">
        <v>0</v>
      </c>
      <c r="I468" s="10">
        <v>0</v>
      </c>
      <c r="J468" s="10">
        <v>0</v>
      </c>
      <c r="K468" s="10">
        <v>0</v>
      </c>
      <c r="L468" s="10">
        <v>0</v>
      </c>
      <c r="M468" s="10">
        <v>0</v>
      </c>
      <c r="N468" s="10">
        <v>0</v>
      </c>
    </row>
    <row r="469" spans="1:14">
      <c r="A469" s="5" t="s">
        <v>370</v>
      </c>
      <c r="B469" s="10">
        <v>0</v>
      </c>
      <c r="C469" s="10">
        <v>0</v>
      </c>
      <c r="D469" s="10">
        <v>0</v>
      </c>
      <c r="E469" s="10">
        <v>0</v>
      </c>
      <c r="F469" s="10">
        <v>0</v>
      </c>
      <c r="G469" s="10">
        <v>0</v>
      </c>
      <c r="H469" s="10">
        <v>0</v>
      </c>
      <c r="I469" s="10">
        <v>0</v>
      </c>
      <c r="J469" s="10">
        <v>0</v>
      </c>
      <c r="K469" s="10">
        <v>0</v>
      </c>
      <c r="L469" s="10">
        <v>0</v>
      </c>
      <c r="M469" s="10">
        <v>0</v>
      </c>
      <c r="N469" s="10">
        <v>0</v>
      </c>
    </row>
    <row r="470" spans="1:14">
      <c r="A470" s="5" t="s">
        <v>371</v>
      </c>
      <c r="B470" s="10">
        <v>0</v>
      </c>
      <c r="C470" s="10">
        <v>0</v>
      </c>
      <c r="D470" s="10">
        <v>0</v>
      </c>
      <c r="E470" s="10">
        <v>0</v>
      </c>
      <c r="F470" s="10">
        <v>0</v>
      </c>
      <c r="G470" s="10">
        <v>0</v>
      </c>
      <c r="H470" s="10">
        <v>0</v>
      </c>
      <c r="I470" s="10">
        <v>0</v>
      </c>
      <c r="J470" s="10">
        <v>0</v>
      </c>
      <c r="K470" s="10">
        <v>0</v>
      </c>
      <c r="L470" s="10">
        <v>0</v>
      </c>
      <c r="M470" s="10">
        <v>0</v>
      </c>
      <c r="N470" s="10">
        <v>0</v>
      </c>
    </row>
    <row r="471" spans="1:14">
      <c r="A471" s="5" t="s">
        <v>433</v>
      </c>
      <c r="B471" s="10">
        <v>0</v>
      </c>
      <c r="C471" s="10">
        <v>0</v>
      </c>
      <c r="D471" s="10">
        <v>0</v>
      </c>
      <c r="E471" s="10">
        <v>0</v>
      </c>
      <c r="F471" s="10">
        <v>0</v>
      </c>
      <c r="G471" s="10">
        <v>0</v>
      </c>
      <c r="H471" s="10">
        <v>0</v>
      </c>
      <c r="I471" s="10">
        <v>0</v>
      </c>
      <c r="J471" s="10">
        <v>0</v>
      </c>
      <c r="K471" s="10">
        <v>0</v>
      </c>
      <c r="L471" s="10">
        <v>0</v>
      </c>
      <c r="M471" s="10">
        <v>0</v>
      </c>
      <c r="N471" s="10">
        <v>0</v>
      </c>
    </row>
    <row r="472" spans="1:14">
      <c r="A472" s="4" t="s">
        <v>460</v>
      </c>
      <c r="B472" s="9">
        <v>12618</v>
      </c>
      <c r="C472" s="9">
        <v>0</v>
      </c>
      <c r="D472" s="9">
        <v>-33152</v>
      </c>
      <c r="E472" s="9">
        <v>0</v>
      </c>
      <c r="F472" s="9">
        <v>-56972</v>
      </c>
      <c r="G472" s="9">
        <v>0</v>
      </c>
      <c r="H472" s="9">
        <v>522</v>
      </c>
      <c r="I472" s="9">
        <v>222466</v>
      </c>
      <c r="J472" s="9">
        <v>323</v>
      </c>
      <c r="K472" s="9">
        <v>209549</v>
      </c>
      <c r="L472" s="9">
        <v>355354</v>
      </c>
      <c r="M472" s="9">
        <v>27484</v>
      </c>
      <c r="N472" s="9">
        <v>382838</v>
      </c>
    </row>
    <row r="473" spans="1:14" ht="44.25" customHeight="1">
      <c r="A473" s="11"/>
      <c r="B473" s="12"/>
      <c r="C473" s="12"/>
      <c r="D473" s="12"/>
      <c r="E473" s="12"/>
      <c r="F473" s="12"/>
      <c r="G473" s="12"/>
      <c r="H473" s="12"/>
      <c r="I473" s="12"/>
      <c r="J473" s="12"/>
      <c r="K473" s="12"/>
      <c r="L473" s="12"/>
      <c r="M473" s="12"/>
      <c r="N473" s="12"/>
    </row>
    <row r="474" spans="1:14">
      <c r="A474" s="26" t="s">
        <v>461</v>
      </c>
      <c r="B474" s="12">
        <v>12618</v>
      </c>
      <c r="C474" s="12">
        <v>0</v>
      </c>
      <c r="D474" s="12">
        <v>-33152</v>
      </c>
      <c r="E474" s="12">
        <v>0</v>
      </c>
      <c r="F474" s="12">
        <v>-56972</v>
      </c>
      <c r="G474" s="12">
        <v>0</v>
      </c>
      <c r="H474" s="12">
        <v>522</v>
      </c>
      <c r="I474" s="12">
        <v>222466</v>
      </c>
      <c r="J474" s="12">
        <v>323</v>
      </c>
      <c r="K474" s="12">
        <v>209549</v>
      </c>
      <c r="L474" s="12">
        <v>355354</v>
      </c>
      <c r="M474" s="12">
        <v>27484</v>
      </c>
      <c r="N474" s="12">
        <v>382838</v>
      </c>
    </row>
    <row r="475" spans="1:14">
      <c r="A475" s="5" t="s">
        <v>366</v>
      </c>
      <c r="B475" s="10">
        <v>0</v>
      </c>
      <c r="C475" s="10">
        <v>0</v>
      </c>
      <c r="D475" s="10">
        <v>0</v>
      </c>
      <c r="E475" s="10">
        <v>0</v>
      </c>
      <c r="F475" s="10">
        <v>0</v>
      </c>
      <c r="G475" s="10">
        <v>0</v>
      </c>
      <c r="H475" s="10">
        <v>0</v>
      </c>
      <c r="I475" s="10">
        <v>0</v>
      </c>
      <c r="J475" s="10">
        <v>0</v>
      </c>
      <c r="K475" s="10">
        <v>613</v>
      </c>
      <c r="L475" s="10">
        <v>613</v>
      </c>
      <c r="M475" s="10">
        <v>398</v>
      </c>
      <c r="N475" s="10">
        <v>1011</v>
      </c>
    </row>
    <row r="476" spans="1:14">
      <c r="A476" s="5" t="s">
        <v>367</v>
      </c>
      <c r="B476" s="10">
        <v>0</v>
      </c>
      <c r="C476" s="10">
        <v>0</v>
      </c>
      <c r="D476" s="10">
        <v>0</v>
      </c>
      <c r="E476" s="10">
        <v>0</v>
      </c>
      <c r="F476" s="10">
        <v>-7282</v>
      </c>
      <c r="G476" s="10">
        <v>0</v>
      </c>
      <c r="H476" s="10">
        <v>-386</v>
      </c>
      <c r="I476" s="10">
        <v>0</v>
      </c>
      <c r="J476" s="10">
        <v>0</v>
      </c>
      <c r="K476" s="10">
        <v>26</v>
      </c>
      <c r="L476" s="10">
        <v>-7642</v>
      </c>
      <c r="M476" s="10">
        <v>-1536</v>
      </c>
      <c r="N476" s="10">
        <v>-9178</v>
      </c>
    </row>
    <row r="477" spans="1:14">
      <c r="A477" s="5" t="s">
        <v>368</v>
      </c>
      <c r="B477" s="10">
        <v>0</v>
      </c>
      <c r="C477" s="10">
        <v>0</v>
      </c>
      <c r="D477" s="10">
        <v>0</v>
      </c>
      <c r="E477" s="10">
        <v>0</v>
      </c>
      <c r="F477" s="10">
        <v>0</v>
      </c>
      <c r="G477" s="10">
        <v>0</v>
      </c>
      <c r="H477" s="10">
        <v>0</v>
      </c>
      <c r="I477" s="10">
        <v>0</v>
      </c>
      <c r="J477" s="10">
        <v>0</v>
      </c>
      <c r="K477" s="10">
        <v>0</v>
      </c>
      <c r="L477" s="10">
        <v>0</v>
      </c>
      <c r="M477" s="10">
        <v>0</v>
      </c>
      <c r="N477" s="10">
        <v>0</v>
      </c>
    </row>
    <row r="478" spans="1:14">
      <c r="A478" s="5" t="s">
        <v>423</v>
      </c>
      <c r="B478" s="10">
        <v>0</v>
      </c>
      <c r="C478" s="10">
        <v>0</v>
      </c>
      <c r="D478" s="10">
        <v>0</v>
      </c>
      <c r="E478" s="10">
        <v>0</v>
      </c>
      <c r="F478" s="10">
        <v>0</v>
      </c>
      <c r="G478" s="10">
        <v>0</v>
      </c>
      <c r="H478" s="10">
        <v>0</v>
      </c>
      <c r="I478" s="10">
        <v>0</v>
      </c>
      <c r="J478" s="10">
        <v>0</v>
      </c>
      <c r="K478" s="10">
        <v>0</v>
      </c>
      <c r="L478" s="10">
        <v>0</v>
      </c>
      <c r="M478" s="10">
        <v>0</v>
      </c>
      <c r="N478" s="10">
        <v>0</v>
      </c>
    </row>
    <row r="479" spans="1:14">
      <c r="A479" s="5" t="s">
        <v>424</v>
      </c>
      <c r="B479" s="10">
        <v>0</v>
      </c>
      <c r="C479" s="10">
        <v>0</v>
      </c>
      <c r="D479" s="10">
        <v>-527</v>
      </c>
      <c r="E479" s="10">
        <v>0</v>
      </c>
      <c r="F479" s="10">
        <v>0</v>
      </c>
      <c r="G479" s="10">
        <v>0</v>
      </c>
      <c r="H479" s="10">
        <v>0</v>
      </c>
      <c r="I479" s="10">
        <v>0</v>
      </c>
      <c r="J479" s="10">
        <v>0</v>
      </c>
      <c r="K479" s="10">
        <v>0</v>
      </c>
      <c r="L479" s="10">
        <v>-527</v>
      </c>
      <c r="M479" s="10">
        <v>0</v>
      </c>
      <c r="N479" s="10">
        <v>-527</v>
      </c>
    </row>
    <row r="480" spans="1:14">
      <c r="A480" s="5" t="s">
        <v>369</v>
      </c>
      <c r="B480" s="10">
        <v>0</v>
      </c>
      <c r="C480" s="10">
        <v>0</v>
      </c>
      <c r="D480" s="10">
        <v>0</v>
      </c>
      <c r="E480" s="10">
        <v>0</v>
      </c>
      <c r="F480" s="10">
        <v>0</v>
      </c>
      <c r="G480" s="10">
        <v>0</v>
      </c>
      <c r="H480" s="10">
        <v>0</v>
      </c>
      <c r="I480" s="10">
        <v>0</v>
      </c>
      <c r="J480" s="10">
        <v>0</v>
      </c>
      <c r="K480" s="10">
        <v>1</v>
      </c>
      <c r="L480" s="10">
        <v>1</v>
      </c>
      <c r="M480" s="10">
        <v>0</v>
      </c>
      <c r="N480" s="10">
        <v>1</v>
      </c>
    </row>
    <row r="481" spans="1:14">
      <c r="A481" s="5" t="s">
        <v>370</v>
      </c>
      <c r="B481" s="10">
        <v>0</v>
      </c>
      <c r="C481" s="10">
        <v>0</v>
      </c>
      <c r="D481" s="10">
        <v>0</v>
      </c>
      <c r="E481" s="10">
        <v>0</v>
      </c>
      <c r="F481" s="10">
        <v>0</v>
      </c>
      <c r="G481" s="10">
        <v>0</v>
      </c>
      <c r="H481" s="10">
        <v>0</v>
      </c>
      <c r="I481" s="10">
        <v>0</v>
      </c>
      <c r="J481" s="10">
        <v>0</v>
      </c>
      <c r="K481" s="10">
        <v>0</v>
      </c>
      <c r="L481" s="10">
        <v>0</v>
      </c>
      <c r="M481" s="10">
        <v>0</v>
      </c>
      <c r="N481" s="10">
        <v>0</v>
      </c>
    </row>
    <row r="482" spans="1:14">
      <c r="A482" s="5" t="s">
        <v>371</v>
      </c>
      <c r="B482" s="10">
        <v>0</v>
      </c>
      <c r="C482" s="10">
        <v>0</v>
      </c>
      <c r="D482" s="10">
        <v>0</v>
      </c>
      <c r="E482" s="10">
        <v>0</v>
      </c>
      <c r="F482" s="10">
        <v>0</v>
      </c>
      <c r="G482" s="10">
        <v>0</v>
      </c>
      <c r="H482" s="10">
        <v>0</v>
      </c>
      <c r="I482" s="10">
        <v>0</v>
      </c>
      <c r="J482" s="10">
        <v>0</v>
      </c>
      <c r="K482" s="10">
        <v>0</v>
      </c>
      <c r="L482" s="10">
        <v>0</v>
      </c>
      <c r="M482" s="10">
        <v>0</v>
      </c>
      <c r="N482" s="10">
        <v>0</v>
      </c>
    </row>
    <row r="483" spans="1:14">
      <c r="A483" s="5" t="s">
        <v>433</v>
      </c>
      <c r="B483" s="10">
        <v>0</v>
      </c>
      <c r="C483" s="10">
        <v>0</v>
      </c>
      <c r="D483" s="10">
        <v>0</v>
      </c>
      <c r="E483" s="10">
        <v>0</v>
      </c>
      <c r="F483" s="10">
        <v>0</v>
      </c>
      <c r="G483" s="10">
        <v>0</v>
      </c>
      <c r="H483" s="10">
        <v>0</v>
      </c>
      <c r="I483" s="10">
        <v>0</v>
      </c>
      <c r="J483" s="10">
        <v>0</v>
      </c>
      <c r="K483" s="10">
        <v>0</v>
      </c>
      <c r="L483" s="10">
        <v>0</v>
      </c>
      <c r="M483" s="10">
        <v>0</v>
      </c>
      <c r="N483" s="10">
        <v>0</v>
      </c>
    </row>
    <row r="484" spans="1:14">
      <c r="A484" s="4" t="s">
        <v>462</v>
      </c>
      <c r="B484" s="9">
        <v>12618</v>
      </c>
      <c r="C484" s="9">
        <v>0</v>
      </c>
      <c r="D484" s="9">
        <v>-33679</v>
      </c>
      <c r="E484" s="9">
        <v>0</v>
      </c>
      <c r="F484" s="9">
        <v>-64254</v>
      </c>
      <c r="G484" s="9">
        <v>0</v>
      </c>
      <c r="H484" s="9">
        <v>136</v>
      </c>
      <c r="I484" s="9">
        <v>222466</v>
      </c>
      <c r="J484" s="9">
        <v>323</v>
      </c>
      <c r="K484" s="9">
        <v>210189</v>
      </c>
      <c r="L484" s="9">
        <v>347801</v>
      </c>
      <c r="M484" s="9">
        <v>26346</v>
      </c>
      <c r="N484" s="9">
        <v>374149</v>
      </c>
    </row>
    <row r="485" spans="1:14" ht="32.25" customHeight="1">
      <c r="A485" s="11"/>
      <c r="B485" s="12"/>
      <c r="C485" s="12"/>
      <c r="D485" s="12"/>
      <c r="E485" s="12"/>
      <c r="F485" s="12"/>
      <c r="G485" s="12"/>
      <c r="H485" s="12"/>
      <c r="I485" s="12"/>
      <c r="J485" s="12"/>
      <c r="K485" s="12"/>
      <c r="L485" s="12"/>
      <c r="M485" s="12"/>
      <c r="N485" s="12"/>
    </row>
    <row r="486" spans="1:14">
      <c r="A486" s="26" t="s">
        <v>463</v>
      </c>
      <c r="B486" s="12">
        <v>12618</v>
      </c>
      <c r="C486" s="12">
        <v>0</v>
      </c>
      <c r="D486" s="12">
        <v>-33679</v>
      </c>
      <c r="E486" s="12">
        <v>0</v>
      </c>
      <c r="F486" s="12">
        <v>-64254</v>
      </c>
      <c r="G486" s="12">
        <v>0</v>
      </c>
      <c r="H486" s="12">
        <v>136</v>
      </c>
      <c r="I486" s="12">
        <v>222466</v>
      </c>
      <c r="J486" s="12">
        <v>323</v>
      </c>
      <c r="K486" s="12">
        <v>210188</v>
      </c>
      <c r="L486" s="12">
        <v>347800</v>
      </c>
      <c r="M486" s="12">
        <v>26346</v>
      </c>
      <c r="N486" s="12">
        <v>374149</v>
      </c>
    </row>
    <row r="487" spans="1:14">
      <c r="A487" s="5" t="s">
        <v>366</v>
      </c>
      <c r="B487" s="10">
        <v>0</v>
      </c>
      <c r="C487" s="10">
        <v>0</v>
      </c>
      <c r="D487" s="10">
        <v>0</v>
      </c>
      <c r="E487" s="10">
        <v>0</v>
      </c>
      <c r="F487" s="10">
        <v>0</v>
      </c>
      <c r="G487" s="10">
        <v>0</v>
      </c>
      <c r="H487" s="10">
        <v>0</v>
      </c>
      <c r="I487" s="10">
        <v>0</v>
      </c>
      <c r="J487" s="10">
        <v>0</v>
      </c>
      <c r="K487" s="10">
        <v>9931</v>
      </c>
      <c r="L487" s="10">
        <v>9931</v>
      </c>
      <c r="M487" s="10">
        <v>629</v>
      </c>
      <c r="N487" s="10">
        <v>10560</v>
      </c>
    </row>
    <row r="488" spans="1:14">
      <c r="A488" s="5" t="s">
        <v>367</v>
      </c>
      <c r="B488" s="10">
        <v>0</v>
      </c>
      <c r="C488" s="10">
        <v>0</v>
      </c>
      <c r="D488" s="10">
        <v>0</v>
      </c>
      <c r="E488" s="10">
        <v>0</v>
      </c>
      <c r="F488" s="10">
        <v>-2413</v>
      </c>
      <c r="G488" s="10">
        <v>0</v>
      </c>
      <c r="H488" s="10">
        <v>-56</v>
      </c>
      <c r="I488" s="10">
        <v>0</v>
      </c>
      <c r="J488" s="10">
        <v>0</v>
      </c>
      <c r="K488" s="10">
        <v>0</v>
      </c>
      <c r="L488" s="10">
        <v>-2469</v>
      </c>
      <c r="M488" s="10">
        <v>-467</v>
      </c>
      <c r="N488" s="10">
        <v>-2936</v>
      </c>
    </row>
    <row r="489" spans="1:14">
      <c r="A489" s="5" t="s">
        <v>368</v>
      </c>
      <c r="B489" s="10">
        <v>0</v>
      </c>
      <c r="C489" s="10">
        <v>0</v>
      </c>
      <c r="D489" s="10">
        <v>0</v>
      </c>
      <c r="E489" s="10">
        <v>0</v>
      </c>
      <c r="F489" s="10">
        <v>0</v>
      </c>
      <c r="G489" s="10">
        <v>0</v>
      </c>
      <c r="H489" s="10">
        <v>0</v>
      </c>
      <c r="I489" s="10">
        <v>0</v>
      </c>
      <c r="J489" s="10">
        <v>0</v>
      </c>
      <c r="K489" s="10">
        <v>0</v>
      </c>
      <c r="L489" s="10">
        <v>0</v>
      </c>
      <c r="M489" s="10">
        <v>0</v>
      </c>
      <c r="N489" s="10">
        <v>0</v>
      </c>
    </row>
    <row r="490" spans="1:14">
      <c r="A490" s="5" t="s">
        <v>423</v>
      </c>
      <c r="B490" s="10">
        <v>0</v>
      </c>
      <c r="C490" s="10">
        <v>0</v>
      </c>
      <c r="D490" s="10">
        <v>0</v>
      </c>
      <c r="E490" s="10">
        <v>0</v>
      </c>
      <c r="F490" s="10">
        <v>0</v>
      </c>
      <c r="G490" s="10">
        <v>0</v>
      </c>
      <c r="H490" s="10">
        <v>0</v>
      </c>
      <c r="I490" s="10">
        <v>0</v>
      </c>
      <c r="J490" s="10">
        <v>0</v>
      </c>
      <c r="K490" s="10">
        <v>0</v>
      </c>
      <c r="L490" s="10">
        <v>0</v>
      </c>
      <c r="M490" s="10">
        <v>0</v>
      </c>
      <c r="N490" s="10">
        <v>0</v>
      </c>
    </row>
    <row r="491" spans="1:14">
      <c r="A491" s="5" t="s">
        <v>424</v>
      </c>
      <c r="B491" s="10">
        <v>0</v>
      </c>
      <c r="C491" s="10">
        <v>0</v>
      </c>
      <c r="D491" s="10">
        <v>0</v>
      </c>
      <c r="E491" s="10">
        <v>0</v>
      </c>
      <c r="F491" s="10">
        <v>0</v>
      </c>
      <c r="G491" s="10">
        <v>0</v>
      </c>
      <c r="H491" s="10">
        <v>0</v>
      </c>
      <c r="I491" s="10">
        <v>0</v>
      </c>
      <c r="J491" s="10">
        <v>0</v>
      </c>
      <c r="K491" s="10">
        <v>0</v>
      </c>
      <c r="L491" s="10">
        <v>0</v>
      </c>
      <c r="M491" s="10">
        <v>0</v>
      </c>
      <c r="N491" s="10">
        <v>0</v>
      </c>
    </row>
    <row r="492" spans="1:14">
      <c r="A492" s="5" t="s">
        <v>369</v>
      </c>
      <c r="B492" s="10">
        <v>0</v>
      </c>
      <c r="C492" s="10">
        <v>0</v>
      </c>
      <c r="D492" s="10">
        <v>0</v>
      </c>
      <c r="E492" s="10">
        <v>0</v>
      </c>
      <c r="F492" s="10">
        <v>0</v>
      </c>
      <c r="G492" s="10">
        <v>0</v>
      </c>
      <c r="H492" s="10">
        <v>0</v>
      </c>
      <c r="I492" s="10">
        <v>0</v>
      </c>
      <c r="J492" s="10">
        <v>0</v>
      </c>
      <c r="K492" s="10">
        <v>0</v>
      </c>
      <c r="L492" s="10">
        <v>0</v>
      </c>
      <c r="M492" s="10">
        <v>0</v>
      </c>
      <c r="N492" s="10">
        <v>0</v>
      </c>
    </row>
    <row r="493" spans="1:14">
      <c r="A493" s="5" t="s">
        <v>370</v>
      </c>
      <c r="B493" s="10">
        <v>0</v>
      </c>
      <c r="C493" s="10">
        <v>0</v>
      </c>
      <c r="D493" s="10">
        <v>0</v>
      </c>
      <c r="E493" s="10">
        <v>0</v>
      </c>
      <c r="F493" s="10">
        <v>0</v>
      </c>
      <c r="G493" s="10">
        <v>0</v>
      </c>
      <c r="H493" s="10">
        <v>0</v>
      </c>
      <c r="I493" s="10">
        <v>0</v>
      </c>
      <c r="J493" s="10">
        <v>0</v>
      </c>
      <c r="K493" s="10">
        <v>0</v>
      </c>
      <c r="L493" s="10">
        <v>0</v>
      </c>
      <c r="M493" s="10">
        <v>0</v>
      </c>
      <c r="N493" s="10">
        <v>0</v>
      </c>
    </row>
    <row r="494" spans="1:14">
      <c r="A494" s="5" t="s">
        <v>371</v>
      </c>
      <c r="B494" s="10">
        <v>0</v>
      </c>
      <c r="C494" s="10">
        <v>0</v>
      </c>
      <c r="D494" s="10">
        <v>0</v>
      </c>
      <c r="E494" s="10">
        <v>0</v>
      </c>
      <c r="F494" s="10">
        <v>0</v>
      </c>
      <c r="G494" s="10">
        <v>0</v>
      </c>
      <c r="H494" s="10">
        <v>0</v>
      </c>
      <c r="I494" s="10">
        <v>0</v>
      </c>
      <c r="J494" s="10">
        <v>0</v>
      </c>
      <c r="K494" s="10">
        <v>0</v>
      </c>
      <c r="L494" s="10">
        <v>0</v>
      </c>
      <c r="M494" s="10">
        <v>0</v>
      </c>
      <c r="N494" s="10">
        <v>0</v>
      </c>
    </row>
    <row r="495" spans="1:14">
      <c r="A495" s="5" t="s">
        <v>433</v>
      </c>
      <c r="B495" s="10">
        <v>0</v>
      </c>
      <c r="C495" s="10">
        <v>0</v>
      </c>
      <c r="D495" s="10">
        <v>0</v>
      </c>
      <c r="E495" s="10">
        <v>0</v>
      </c>
      <c r="F495" s="10">
        <v>0</v>
      </c>
      <c r="G495" s="10">
        <v>0</v>
      </c>
      <c r="H495" s="10">
        <v>0</v>
      </c>
      <c r="I495" s="10">
        <v>0</v>
      </c>
      <c r="J495" s="10">
        <v>0</v>
      </c>
      <c r="K495" s="10">
        <v>0</v>
      </c>
      <c r="L495" s="10">
        <v>0</v>
      </c>
      <c r="M495" s="10">
        <v>0</v>
      </c>
      <c r="N495" s="10">
        <v>0</v>
      </c>
    </row>
    <row r="496" spans="1:14">
      <c r="A496" s="4" t="s">
        <v>464</v>
      </c>
      <c r="B496" s="9">
        <v>12618</v>
      </c>
      <c r="C496" s="9">
        <v>0</v>
      </c>
      <c r="D496" s="9">
        <v>-33679</v>
      </c>
      <c r="E496" s="9">
        <v>0</v>
      </c>
      <c r="F496" s="9">
        <v>-66667</v>
      </c>
      <c r="G496" s="9">
        <v>0</v>
      </c>
      <c r="H496" s="9">
        <v>80</v>
      </c>
      <c r="I496" s="9">
        <v>222466</v>
      </c>
      <c r="J496" s="9">
        <v>323</v>
      </c>
      <c r="K496" s="9">
        <v>220119</v>
      </c>
      <c r="L496" s="9">
        <v>355263</v>
      </c>
      <c r="M496" s="9">
        <v>26508</v>
      </c>
      <c r="N496" s="9">
        <v>381773</v>
      </c>
    </row>
    <row r="497" spans="1:14" ht="46.5" customHeight="1">
      <c r="A497" s="11"/>
      <c r="B497" s="12"/>
      <c r="C497" s="12"/>
      <c r="D497" s="12"/>
      <c r="E497" s="12"/>
      <c r="F497" s="12"/>
      <c r="G497" s="12"/>
      <c r="H497" s="12"/>
      <c r="I497" s="12"/>
      <c r="J497" s="12"/>
      <c r="K497" s="12"/>
      <c r="L497" s="12"/>
      <c r="M497" s="12"/>
      <c r="N497" s="12"/>
    </row>
    <row r="498" spans="1:14">
      <c r="A498" s="26" t="s">
        <v>465</v>
      </c>
      <c r="B498" s="12">
        <v>12618</v>
      </c>
      <c r="C498" s="12">
        <v>0</v>
      </c>
      <c r="D498" s="12">
        <v>-33679</v>
      </c>
      <c r="E498" s="12">
        <v>0</v>
      </c>
      <c r="F498" s="12">
        <v>-66667</v>
      </c>
      <c r="G498" s="12">
        <v>0</v>
      </c>
      <c r="H498" s="12">
        <v>80</v>
      </c>
      <c r="I498" s="12">
        <v>222466</v>
      </c>
      <c r="J498" s="12">
        <v>323</v>
      </c>
      <c r="K498" s="12">
        <v>220119</v>
      </c>
      <c r="L498" s="12">
        <v>355260</v>
      </c>
      <c r="M498" s="12">
        <v>26508</v>
      </c>
      <c r="N498" s="12">
        <v>381768</v>
      </c>
    </row>
    <row r="499" spans="1:14">
      <c r="A499" s="5" t="s">
        <v>366</v>
      </c>
      <c r="B499" s="10">
        <v>0</v>
      </c>
      <c r="C499" s="10">
        <v>0</v>
      </c>
      <c r="D499" s="10">
        <v>0</v>
      </c>
      <c r="E499" s="10">
        <v>0</v>
      </c>
      <c r="F499" s="10">
        <v>0</v>
      </c>
      <c r="G499" s="10">
        <v>0</v>
      </c>
      <c r="H499" s="10">
        <v>0</v>
      </c>
      <c r="I499" s="10">
        <v>0</v>
      </c>
      <c r="J499" s="10">
        <v>0</v>
      </c>
      <c r="K499" s="10">
        <v>20095</v>
      </c>
      <c r="L499" s="10">
        <v>20095</v>
      </c>
      <c r="M499" s="10">
        <v>1062</v>
      </c>
      <c r="N499" s="10">
        <v>21157</v>
      </c>
    </row>
    <row r="500" spans="1:14">
      <c r="A500" s="5" t="s">
        <v>367</v>
      </c>
      <c r="B500" s="10">
        <v>0</v>
      </c>
      <c r="C500" s="10">
        <v>0</v>
      </c>
      <c r="D500" s="10">
        <v>0</v>
      </c>
      <c r="E500" s="10">
        <v>0</v>
      </c>
      <c r="F500" s="10">
        <v>-2112</v>
      </c>
      <c r="G500" s="10">
        <v>0</v>
      </c>
      <c r="H500" s="10">
        <v>352</v>
      </c>
      <c r="I500" s="10">
        <v>0</v>
      </c>
      <c r="J500" s="10">
        <v>0</v>
      </c>
      <c r="K500" s="10">
        <v>127</v>
      </c>
      <c r="L500" s="10">
        <v>-1633</v>
      </c>
      <c r="M500" s="10">
        <v>-189</v>
      </c>
      <c r="N500" s="10">
        <v>-1822</v>
      </c>
    </row>
    <row r="501" spans="1:14">
      <c r="A501" s="5" t="s">
        <v>368</v>
      </c>
      <c r="B501" s="10">
        <v>0</v>
      </c>
      <c r="C501" s="10">
        <v>0</v>
      </c>
      <c r="D501" s="10">
        <v>0</v>
      </c>
      <c r="E501" s="10">
        <v>0</v>
      </c>
      <c r="F501" s="10">
        <v>0</v>
      </c>
      <c r="G501" s="10">
        <v>0</v>
      </c>
      <c r="H501" s="10">
        <v>0</v>
      </c>
      <c r="I501" s="10">
        <v>0</v>
      </c>
      <c r="J501" s="10">
        <v>0</v>
      </c>
      <c r="K501" s="10">
        <v>0</v>
      </c>
      <c r="L501" s="10">
        <v>0</v>
      </c>
      <c r="M501" s="10">
        <v>0</v>
      </c>
      <c r="N501" s="10">
        <v>0</v>
      </c>
    </row>
    <row r="502" spans="1:14">
      <c r="A502" s="5" t="s">
        <v>423</v>
      </c>
      <c r="B502" s="10">
        <v>0</v>
      </c>
      <c r="C502" s="10">
        <v>0</v>
      </c>
      <c r="D502" s="10">
        <v>0</v>
      </c>
      <c r="E502" s="10">
        <v>0</v>
      </c>
      <c r="F502" s="10">
        <v>0</v>
      </c>
      <c r="G502" s="10">
        <v>0</v>
      </c>
      <c r="H502" s="10">
        <v>0</v>
      </c>
      <c r="I502" s="10">
        <v>0</v>
      </c>
      <c r="J502" s="10">
        <v>0</v>
      </c>
      <c r="K502" s="10">
        <v>0</v>
      </c>
      <c r="L502" s="10">
        <v>0</v>
      </c>
      <c r="M502" s="10">
        <v>0</v>
      </c>
      <c r="N502" s="10">
        <v>0</v>
      </c>
    </row>
    <row r="503" spans="1:14">
      <c r="A503" s="5" t="s">
        <v>424</v>
      </c>
      <c r="B503" s="10">
        <v>0</v>
      </c>
      <c r="C503" s="10">
        <v>0</v>
      </c>
      <c r="D503" s="10">
        <v>3278</v>
      </c>
      <c r="E503" s="10">
        <v>0</v>
      </c>
      <c r="F503" s="10">
        <v>0</v>
      </c>
      <c r="G503" s="10">
        <v>0</v>
      </c>
      <c r="H503" s="10">
        <v>0</v>
      </c>
      <c r="I503" s="10">
        <v>32952</v>
      </c>
      <c r="J503" s="10">
        <v>0</v>
      </c>
      <c r="K503" s="10">
        <v>0</v>
      </c>
      <c r="L503" s="10">
        <v>36230</v>
      </c>
      <c r="M503" s="10">
        <v>0</v>
      </c>
      <c r="N503" s="10">
        <v>36230</v>
      </c>
    </row>
    <row r="504" spans="1:14">
      <c r="A504" s="5" t="s">
        <v>369</v>
      </c>
      <c r="B504" s="10">
        <v>0</v>
      </c>
      <c r="C504" s="10">
        <v>0</v>
      </c>
      <c r="D504" s="10">
        <v>0</v>
      </c>
      <c r="E504" s="10">
        <v>0</v>
      </c>
      <c r="F504" s="10">
        <v>0</v>
      </c>
      <c r="G504" s="10">
        <v>0</v>
      </c>
      <c r="H504" s="10">
        <v>0</v>
      </c>
      <c r="I504" s="10">
        <v>0</v>
      </c>
      <c r="J504" s="10">
        <v>0</v>
      </c>
      <c r="K504" s="10">
        <v>-32952</v>
      </c>
      <c r="L504" s="10">
        <v>-32952</v>
      </c>
      <c r="M504" s="10">
        <v>0</v>
      </c>
      <c r="N504" s="10">
        <v>-32952</v>
      </c>
    </row>
    <row r="505" spans="1:14">
      <c r="A505" s="5" t="s">
        <v>370</v>
      </c>
      <c r="B505" s="10">
        <v>0</v>
      </c>
      <c r="C505" s="10">
        <v>0</v>
      </c>
      <c r="D505" s="10">
        <v>0</v>
      </c>
      <c r="E505" s="10">
        <v>0</v>
      </c>
      <c r="F505" s="10">
        <v>0</v>
      </c>
      <c r="G505" s="10">
        <v>0</v>
      </c>
      <c r="H505" s="10">
        <v>0</v>
      </c>
      <c r="I505" s="10">
        <v>0</v>
      </c>
      <c r="J505" s="10">
        <v>0</v>
      </c>
      <c r="K505" s="10">
        <v>0</v>
      </c>
      <c r="L505" s="10">
        <v>0</v>
      </c>
      <c r="M505" s="10">
        <v>0</v>
      </c>
      <c r="N505" s="10">
        <v>0</v>
      </c>
    </row>
    <row r="506" spans="1:14">
      <c r="A506" s="5" t="s">
        <v>371</v>
      </c>
      <c r="B506" s="10">
        <v>0</v>
      </c>
      <c r="C506" s="10">
        <v>0</v>
      </c>
      <c r="D506" s="10">
        <v>0</v>
      </c>
      <c r="E506" s="10">
        <v>0</v>
      </c>
      <c r="F506" s="10">
        <v>0</v>
      </c>
      <c r="G506" s="10">
        <v>0</v>
      </c>
      <c r="H506" s="10">
        <v>0</v>
      </c>
      <c r="I506" s="10">
        <v>0</v>
      </c>
      <c r="J506" s="10">
        <v>0</v>
      </c>
      <c r="K506" s="10">
        <v>0</v>
      </c>
      <c r="L506" s="10">
        <v>0</v>
      </c>
      <c r="M506" s="10">
        <v>0</v>
      </c>
      <c r="N506" s="10">
        <v>0</v>
      </c>
    </row>
    <row r="507" spans="1:14">
      <c r="A507" s="5" t="s">
        <v>433</v>
      </c>
      <c r="B507" s="10">
        <v>0</v>
      </c>
      <c r="C507" s="10">
        <v>0</v>
      </c>
      <c r="D507" s="10">
        <v>0</v>
      </c>
      <c r="E507" s="10">
        <v>0</v>
      </c>
      <c r="F507" s="10">
        <v>0</v>
      </c>
      <c r="G507" s="10">
        <v>0</v>
      </c>
      <c r="H507" s="10">
        <v>0</v>
      </c>
      <c r="I507" s="10">
        <v>0</v>
      </c>
      <c r="J507" s="10">
        <v>0</v>
      </c>
      <c r="K507" s="10">
        <v>-39998</v>
      </c>
      <c r="L507" s="10">
        <v>-39998</v>
      </c>
      <c r="M507" s="10">
        <v>-5530</v>
      </c>
      <c r="N507" s="10">
        <v>-45528</v>
      </c>
    </row>
    <row r="508" spans="1:14">
      <c r="A508" s="4" t="s">
        <v>466</v>
      </c>
      <c r="B508" s="9">
        <v>12618</v>
      </c>
      <c r="C508" s="9">
        <v>0</v>
      </c>
      <c r="D508" s="9">
        <v>-30401</v>
      </c>
      <c r="E508" s="9">
        <v>0</v>
      </c>
      <c r="F508" s="9">
        <v>-68779</v>
      </c>
      <c r="G508" s="9">
        <v>0</v>
      </c>
      <c r="H508" s="9">
        <v>432</v>
      </c>
      <c r="I508" s="9">
        <v>255418</v>
      </c>
      <c r="J508" s="9">
        <v>323</v>
      </c>
      <c r="K508" s="9">
        <v>167391</v>
      </c>
      <c r="L508" s="9">
        <v>337005</v>
      </c>
      <c r="M508" s="9">
        <v>21851</v>
      </c>
      <c r="N508" s="9">
        <v>358858</v>
      </c>
    </row>
    <row r="509" spans="1:14" ht="35.25" customHeight="1">
      <c r="A509" s="11"/>
      <c r="B509" s="12"/>
      <c r="C509" s="12"/>
      <c r="D509" s="12"/>
      <c r="E509" s="12"/>
      <c r="F509" s="12"/>
      <c r="G509" s="12"/>
      <c r="H509" s="12"/>
      <c r="I509" s="12"/>
      <c r="J509" s="12"/>
      <c r="K509" s="12"/>
      <c r="L509" s="12"/>
      <c r="M509" s="12"/>
      <c r="N509" s="12"/>
    </row>
    <row r="510" spans="1:14">
      <c r="A510" s="26" t="s">
        <v>467</v>
      </c>
      <c r="B510" s="12">
        <v>12618</v>
      </c>
      <c r="C510" s="12">
        <v>0</v>
      </c>
      <c r="D510" s="12">
        <v>-30401</v>
      </c>
      <c r="E510" s="12">
        <v>0</v>
      </c>
      <c r="F510" s="12">
        <v>-68779</v>
      </c>
      <c r="G510" s="12">
        <v>0</v>
      </c>
      <c r="H510" s="12">
        <v>432</v>
      </c>
      <c r="I510" s="12">
        <v>255418</v>
      </c>
      <c r="J510" s="12">
        <v>323</v>
      </c>
      <c r="K510" s="12">
        <v>167391</v>
      </c>
      <c r="L510" s="12">
        <v>337002</v>
      </c>
      <c r="M510" s="12">
        <v>21851</v>
      </c>
      <c r="N510" s="12">
        <v>358853</v>
      </c>
    </row>
    <row r="511" spans="1:14">
      <c r="A511" s="5" t="s">
        <v>366</v>
      </c>
      <c r="B511" s="10">
        <v>0</v>
      </c>
      <c r="C511" s="10">
        <v>0</v>
      </c>
      <c r="D511" s="10">
        <v>0</v>
      </c>
      <c r="E511" s="10">
        <v>0</v>
      </c>
      <c r="F511" s="10">
        <v>0</v>
      </c>
      <c r="G511" s="10">
        <v>0</v>
      </c>
      <c r="H511" s="10">
        <v>0</v>
      </c>
      <c r="I511" s="10">
        <v>0</v>
      </c>
      <c r="J511" s="10">
        <v>0</v>
      </c>
      <c r="K511" s="10">
        <v>34617</v>
      </c>
      <c r="L511" s="10">
        <v>34617</v>
      </c>
      <c r="M511" s="10">
        <v>1075</v>
      </c>
      <c r="N511" s="10">
        <v>35692</v>
      </c>
    </row>
    <row r="512" spans="1:14">
      <c r="A512" s="5" t="s">
        <v>367</v>
      </c>
      <c r="B512" s="10">
        <v>0</v>
      </c>
      <c r="C512" s="10">
        <v>0</v>
      </c>
      <c r="D512" s="10">
        <v>0</v>
      </c>
      <c r="E512" s="10">
        <v>0</v>
      </c>
      <c r="F512" s="10">
        <v>-3182</v>
      </c>
      <c r="G512" s="10">
        <v>0</v>
      </c>
      <c r="H512" s="10">
        <v>25</v>
      </c>
      <c r="I512" s="10">
        <v>0</v>
      </c>
      <c r="J512" s="10">
        <v>0</v>
      </c>
      <c r="K512" s="10">
        <v>0</v>
      </c>
      <c r="L512" s="10">
        <v>-3157</v>
      </c>
      <c r="M512" s="10">
        <v>-588</v>
      </c>
      <c r="N512" s="10">
        <v>-3745</v>
      </c>
    </row>
    <row r="513" spans="1:14">
      <c r="A513" s="5" t="s">
        <v>368</v>
      </c>
      <c r="B513" s="10">
        <v>0</v>
      </c>
      <c r="C513" s="10">
        <v>0</v>
      </c>
      <c r="D513" s="10">
        <v>0</v>
      </c>
      <c r="E513" s="10">
        <v>0</v>
      </c>
      <c r="F513" s="10">
        <v>0</v>
      </c>
      <c r="G513" s="10">
        <v>0</v>
      </c>
      <c r="H513" s="10">
        <v>0</v>
      </c>
      <c r="I513" s="10">
        <v>0</v>
      </c>
      <c r="J513" s="10">
        <v>0</v>
      </c>
      <c r="K513" s="10">
        <v>0</v>
      </c>
      <c r="L513" s="10">
        <v>0</v>
      </c>
      <c r="M513" s="10">
        <v>0</v>
      </c>
      <c r="N513" s="10">
        <v>0</v>
      </c>
    </row>
    <row r="514" spans="1:14">
      <c r="A514" s="5" t="s">
        <v>423</v>
      </c>
      <c r="B514" s="10">
        <v>0</v>
      </c>
      <c r="C514" s="10">
        <v>0</v>
      </c>
      <c r="D514" s="10">
        <v>0</v>
      </c>
      <c r="E514" s="10">
        <v>0</v>
      </c>
      <c r="F514" s="10">
        <v>0</v>
      </c>
      <c r="G514" s="10">
        <v>0</v>
      </c>
      <c r="H514" s="10">
        <v>0</v>
      </c>
      <c r="I514" s="10">
        <v>0</v>
      </c>
      <c r="J514" s="10">
        <v>0</v>
      </c>
      <c r="K514" s="10">
        <v>0</v>
      </c>
      <c r="L514" s="10">
        <v>0</v>
      </c>
      <c r="M514" s="10">
        <v>0</v>
      </c>
      <c r="N514" s="10">
        <v>0</v>
      </c>
    </row>
    <row r="515" spans="1:14">
      <c r="A515" s="5" t="s">
        <v>424</v>
      </c>
      <c r="B515" s="10">
        <v>0</v>
      </c>
      <c r="C515" s="10">
        <v>0</v>
      </c>
      <c r="D515" s="10">
        <v>0</v>
      </c>
      <c r="E515" s="10">
        <v>0</v>
      </c>
      <c r="F515" s="10">
        <v>0</v>
      </c>
      <c r="G515" s="10">
        <v>0</v>
      </c>
      <c r="H515" s="10">
        <v>0</v>
      </c>
      <c r="I515" s="10">
        <v>0</v>
      </c>
      <c r="J515" s="10">
        <v>0</v>
      </c>
      <c r="K515" s="10">
        <v>0</v>
      </c>
      <c r="L515" s="10">
        <v>0</v>
      </c>
      <c r="M515" s="10">
        <v>0</v>
      </c>
      <c r="N515" s="10">
        <v>0</v>
      </c>
    </row>
    <row r="516" spans="1:14">
      <c r="A516" s="5" t="s">
        <v>369</v>
      </c>
      <c r="B516" s="10">
        <v>0</v>
      </c>
      <c r="C516" s="10">
        <v>0</v>
      </c>
      <c r="D516" s="10">
        <v>0</v>
      </c>
      <c r="E516" s="10">
        <v>0</v>
      </c>
      <c r="F516" s="10">
        <v>0</v>
      </c>
      <c r="G516" s="10">
        <v>0</v>
      </c>
      <c r="H516" s="10">
        <v>0</v>
      </c>
      <c r="I516" s="10">
        <v>0</v>
      </c>
      <c r="J516" s="10">
        <v>0</v>
      </c>
      <c r="K516" s="10">
        <v>0</v>
      </c>
      <c r="L516" s="10">
        <v>0</v>
      </c>
      <c r="M516" s="10">
        <v>0</v>
      </c>
      <c r="N516" s="10">
        <v>0</v>
      </c>
    </row>
    <row r="517" spans="1:14">
      <c r="A517" s="5" t="s">
        <v>370</v>
      </c>
      <c r="B517" s="10">
        <v>0</v>
      </c>
      <c r="C517" s="10">
        <v>0</v>
      </c>
      <c r="D517" s="10">
        <v>0</v>
      </c>
      <c r="E517" s="10">
        <v>0</v>
      </c>
      <c r="F517" s="10">
        <v>0</v>
      </c>
      <c r="G517" s="10">
        <v>0</v>
      </c>
      <c r="H517" s="10">
        <v>0</v>
      </c>
      <c r="I517" s="10">
        <v>0</v>
      </c>
      <c r="J517" s="10">
        <v>0</v>
      </c>
      <c r="K517" s="10">
        <v>0</v>
      </c>
      <c r="L517" s="10">
        <v>0</v>
      </c>
      <c r="M517" s="10">
        <v>0</v>
      </c>
      <c r="N517" s="10">
        <v>0</v>
      </c>
    </row>
    <row r="518" spans="1:14">
      <c r="A518" s="5" t="s">
        <v>371</v>
      </c>
      <c r="B518" s="10">
        <v>0</v>
      </c>
      <c r="C518" s="10">
        <v>0</v>
      </c>
      <c r="D518" s="10">
        <v>0</v>
      </c>
      <c r="E518" s="10">
        <v>0</v>
      </c>
      <c r="F518" s="10">
        <v>0</v>
      </c>
      <c r="G518" s="10">
        <v>0</v>
      </c>
      <c r="H518" s="10">
        <v>0</v>
      </c>
      <c r="I518" s="10">
        <v>0</v>
      </c>
      <c r="J518" s="10">
        <v>0</v>
      </c>
      <c r="K518" s="10">
        <v>0</v>
      </c>
      <c r="L518" s="10">
        <v>0</v>
      </c>
      <c r="M518" s="10">
        <v>0</v>
      </c>
      <c r="N518" s="10">
        <v>0</v>
      </c>
    </row>
    <row r="519" spans="1:14">
      <c r="A519" s="5" t="s">
        <v>433</v>
      </c>
      <c r="B519" s="10">
        <v>0</v>
      </c>
      <c r="C519" s="10">
        <v>0</v>
      </c>
      <c r="D519" s="10">
        <v>0</v>
      </c>
      <c r="E519" s="10">
        <v>0</v>
      </c>
      <c r="F519" s="10">
        <v>0</v>
      </c>
      <c r="G519" s="10">
        <v>0</v>
      </c>
      <c r="H519" s="10">
        <v>0</v>
      </c>
      <c r="I519" s="10">
        <v>0</v>
      </c>
      <c r="J519" s="10">
        <v>0</v>
      </c>
      <c r="K519" s="10">
        <v>0</v>
      </c>
      <c r="L519" s="10">
        <v>0</v>
      </c>
      <c r="M519" s="10">
        <v>-382</v>
      </c>
      <c r="N519" s="10">
        <v>-382</v>
      </c>
    </row>
    <row r="520" spans="1:14">
      <c r="A520" s="4" t="s">
        <v>468</v>
      </c>
      <c r="B520" s="9">
        <v>12618</v>
      </c>
      <c r="C520" s="9">
        <v>0</v>
      </c>
      <c r="D520" s="9">
        <v>-30401</v>
      </c>
      <c r="E520" s="9">
        <v>0</v>
      </c>
      <c r="F520" s="9">
        <v>-71961</v>
      </c>
      <c r="G520" s="9">
        <v>0</v>
      </c>
      <c r="H520" s="9">
        <v>457</v>
      </c>
      <c r="I520" s="9">
        <v>255418</v>
      </c>
      <c r="J520" s="9">
        <v>323</v>
      </c>
      <c r="K520" s="9">
        <v>202008</v>
      </c>
      <c r="L520" s="9">
        <v>368465</v>
      </c>
      <c r="M520" s="9">
        <v>21957</v>
      </c>
      <c r="N520" s="9">
        <v>390423</v>
      </c>
    </row>
    <row r="521" spans="1:14" ht="17.25" customHeight="1">
      <c r="A521" s="11"/>
      <c r="B521" s="12"/>
      <c r="C521" s="12"/>
      <c r="D521" s="12"/>
      <c r="E521" s="12"/>
      <c r="F521" s="12"/>
      <c r="G521" s="12"/>
      <c r="H521" s="12"/>
      <c r="I521" s="12"/>
      <c r="J521" s="12"/>
      <c r="K521" s="12"/>
      <c r="L521" s="12"/>
      <c r="M521" s="12"/>
      <c r="N521" s="12"/>
    </row>
    <row r="522" spans="1:14" ht="17.25" customHeight="1">
      <c r="A522" s="11"/>
      <c r="B522" s="12"/>
      <c r="C522" s="12"/>
      <c r="D522" s="12"/>
      <c r="E522" s="12"/>
      <c r="F522" s="12"/>
      <c r="G522" s="12"/>
      <c r="H522" s="12"/>
      <c r="I522" s="12"/>
      <c r="J522" s="12"/>
      <c r="K522" s="12"/>
      <c r="L522" s="12"/>
      <c r="M522" s="12"/>
      <c r="N522" s="12"/>
    </row>
    <row r="523" spans="1:14" ht="30">
      <c r="A523" s="223" t="s">
        <v>52</v>
      </c>
      <c r="B523" s="12"/>
      <c r="C523" s="12"/>
      <c r="D523" s="12"/>
      <c r="E523" s="12"/>
      <c r="F523" s="12"/>
      <c r="G523" s="12"/>
      <c r="H523" s="12"/>
      <c r="I523" s="12"/>
      <c r="J523" s="12"/>
      <c r="K523" s="12"/>
      <c r="L523" s="12"/>
      <c r="M523" s="12"/>
      <c r="N523" s="12"/>
    </row>
    <row r="524" spans="1:14">
      <c r="A524" s="11"/>
      <c r="B524" s="12"/>
      <c r="C524" s="12"/>
      <c r="D524" s="12"/>
      <c r="E524" s="12"/>
      <c r="F524" s="12"/>
      <c r="G524" s="12"/>
      <c r="H524" s="12"/>
      <c r="I524" s="12"/>
      <c r="J524" s="12"/>
      <c r="K524" s="12"/>
      <c r="L524" s="12"/>
      <c r="M524" s="12"/>
      <c r="N524" s="12"/>
    </row>
  </sheetData>
  <mergeCells count="2">
    <mergeCell ref="B1:K1"/>
    <mergeCell ref="B2:L2"/>
  </mergeCells>
  <hyperlinks>
    <hyperlink ref="A523" location="'Spis treści'!A1" display="← Powrót do Spisu treści" xr:uid="{00000000-0004-0000-0B00-000000000000}"/>
    <hyperlink ref="A5" location="'Spis treści'!A1" display="← Powrót do Spisu treści" xr:uid="{00000000-0004-0000-0B00-000001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7C8"/>
  </sheetPr>
  <dimension ref="A1:CR222"/>
  <sheetViews>
    <sheetView showGridLines="0" topLeftCell="AI8" zoomScale="85" zoomScaleNormal="85" workbookViewId="0">
      <selection activeCell="CS34" sqref="CS34"/>
    </sheetView>
  </sheetViews>
  <sheetFormatPr defaultColWidth="10.85546875" defaultRowHeight="12" outlineLevelCol="1"/>
  <cols>
    <col min="1" max="1" width="1.42578125" style="1" customWidth="1"/>
    <col min="2" max="2" width="78.7109375" style="1" customWidth="1"/>
    <col min="3" max="3" width="0.140625" style="1" hidden="1" customWidth="1"/>
    <col min="4" max="4" width="14.28515625" style="1" bestFit="1" customWidth="1"/>
    <col min="5" max="28" width="7.7109375" style="1" bestFit="1" customWidth="1"/>
    <col min="29" max="30" width="9.28515625" style="1" bestFit="1" customWidth="1"/>
    <col min="31" max="31" width="7.7109375" style="1" bestFit="1" customWidth="1"/>
    <col min="32" max="32" width="9.28515625" style="1" bestFit="1" customWidth="1"/>
    <col min="33" max="33" width="7.7109375" style="1" bestFit="1" customWidth="1"/>
    <col min="34" max="35" width="9.28515625" style="1" bestFit="1" customWidth="1"/>
    <col min="36" max="36" width="10.140625" style="1" customWidth="1"/>
    <col min="37" max="51" width="8.85546875" style="1" customWidth="1"/>
    <col min="52" max="93" width="8.85546875" style="1" hidden="1" customWidth="1" outlineLevel="1"/>
    <col min="94" max="94" width="10.85546875" style="1" hidden="1" customWidth="1" outlineLevel="1"/>
    <col min="95" max="95" width="10.85546875" style="1" collapsed="1"/>
    <col min="96" max="16384" width="10.85546875" style="1"/>
  </cols>
  <sheetData>
    <row r="1" spans="2:96" s="7" customFormat="1" ht="30">
      <c r="B1" s="199" t="s">
        <v>469</v>
      </c>
      <c r="D1" s="221" t="s">
        <v>149</v>
      </c>
      <c r="E1" s="161" t="str">
        <f>IF(E2="-","-",E3&amp;"Q"&amp;E2)</f>
        <v>1Q2013</v>
      </c>
      <c r="F1" s="161" t="str">
        <f t="shared" ref="F1:BQ1" si="0">IF(F2="-","-",F3&amp;"Q"&amp;F2)</f>
        <v>2Q2013</v>
      </c>
      <c r="G1" s="161" t="str">
        <f t="shared" si="0"/>
        <v>3Q2013</v>
      </c>
      <c r="H1" s="161" t="str">
        <f t="shared" si="0"/>
        <v>4Q2013</v>
      </c>
      <c r="I1" s="161" t="str">
        <f t="shared" si="0"/>
        <v>1Q2014</v>
      </c>
      <c r="J1" s="161" t="str">
        <f t="shared" si="0"/>
        <v>2Q2014</v>
      </c>
      <c r="K1" s="161" t="str">
        <f t="shared" si="0"/>
        <v>3Q2014</v>
      </c>
      <c r="L1" s="161" t="str">
        <f t="shared" si="0"/>
        <v>4Q2014</v>
      </c>
      <c r="M1" s="161" t="str">
        <f t="shared" si="0"/>
        <v>1Q2015</v>
      </c>
      <c r="N1" s="161" t="str">
        <f t="shared" si="0"/>
        <v>2Q2015</v>
      </c>
      <c r="O1" s="161" t="str">
        <f t="shared" si="0"/>
        <v>3Q2015</v>
      </c>
      <c r="P1" s="161" t="str">
        <f t="shared" si="0"/>
        <v>4Q2015</v>
      </c>
      <c r="Q1" s="161" t="str">
        <f t="shared" si="0"/>
        <v>1Q2016</v>
      </c>
      <c r="R1" s="161" t="str">
        <f t="shared" si="0"/>
        <v>2Q2016</v>
      </c>
      <c r="S1" s="161" t="str">
        <f t="shared" si="0"/>
        <v>3Q2016</v>
      </c>
      <c r="T1" s="161" t="str">
        <f t="shared" si="0"/>
        <v>4Q2016</v>
      </c>
      <c r="U1" s="161" t="str">
        <f t="shared" si="0"/>
        <v>1Q2017</v>
      </c>
      <c r="V1" s="161" t="str">
        <f t="shared" si="0"/>
        <v>2Q2017</v>
      </c>
      <c r="W1" s="161" t="str">
        <f t="shared" si="0"/>
        <v>3Q2017</v>
      </c>
      <c r="X1" s="161" t="str">
        <f t="shared" si="0"/>
        <v>4Q2017</v>
      </c>
      <c r="Y1" s="161" t="str">
        <f t="shared" si="0"/>
        <v>1Q2018</v>
      </c>
      <c r="Z1" s="161" t="str">
        <f t="shared" si="0"/>
        <v>2Q2018</v>
      </c>
      <c r="AA1" s="161" t="str">
        <f t="shared" si="0"/>
        <v>3Q2018</v>
      </c>
      <c r="AB1" s="161" t="str">
        <f t="shared" si="0"/>
        <v>4Q2018</v>
      </c>
      <c r="AC1" s="161" t="str">
        <f t="shared" si="0"/>
        <v>1Q2019</v>
      </c>
      <c r="AD1" s="161" t="str">
        <f t="shared" si="0"/>
        <v>2Q2019</v>
      </c>
      <c r="AE1" s="161" t="str">
        <f t="shared" si="0"/>
        <v>3Q2019</v>
      </c>
      <c r="AF1" s="161" t="str">
        <f t="shared" si="0"/>
        <v>4Q2019</v>
      </c>
      <c r="AG1" s="161" t="str">
        <f t="shared" si="0"/>
        <v>1Q2020</v>
      </c>
      <c r="AH1" s="161" t="str">
        <f t="shared" si="0"/>
        <v>2Q2020</v>
      </c>
      <c r="AI1" s="161" t="str">
        <f t="shared" si="0"/>
        <v>3Q2020</v>
      </c>
      <c r="AJ1" s="161" t="str">
        <f t="shared" si="0"/>
        <v>4Q2020</v>
      </c>
      <c r="AK1" s="161" t="str">
        <f t="shared" si="0"/>
        <v>1Q2021</v>
      </c>
      <c r="AL1" s="161" t="str">
        <f t="shared" si="0"/>
        <v>2Q2021</v>
      </c>
      <c r="AM1" s="161" t="str">
        <f t="shared" si="0"/>
        <v>3Q2021</v>
      </c>
      <c r="AN1" s="161" t="str">
        <f t="shared" si="0"/>
        <v>4Q2021</v>
      </c>
      <c r="AO1" s="161" t="str">
        <f t="shared" si="0"/>
        <v>1Q2022</v>
      </c>
      <c r="AP1" s="161" t="str">
        <f t="shared" si="0"/>
        <v>2Q2022</v>
      </c>
      <c r="AQ1" s="161" t="str">
        <f t="shared" si="0"/>
        <v>3Q2022</v>
      </c>
      <c r="AR1" s="161" t="str">
        <f t="shared" si="0"/>
        <v>4Q2022</v>
      </c>
      <c r="AS1" s="161" t="str">
        <f t="shared" si="0"/>
        <v>1Q2023</v>
      </c>
      <c r="AT1" s="161" t="str">
        <f t="shared" si="0"/>
        <v>2Q2023</v>
      </c>
      <c r="AU1" s="161" t="str">
        <f t="shared" si="0"/>
        <v>3Q2023</v>
      </c>
      <c r="AV1" s="161" t="str">
        <f t="shared" si="0"/>
        <v>4Q2023</v>
      </c>
      <c r="AW1" s="161" t="str">
        <f t="shared" si="0"/>
        <v>1Q2024</v>
      </c>
      <c r="AX1" s="161" t="str">
        <f t="shared" si="0"/>
        <v>2Q2024</v>
      </c>
      <c r="AY1" s="161" t="str">
        <f t="shared" si="0"/>
        <v>3Q2024</v>
      </c>
      <c r="AZ1" s="161" t="str">
        <f t="shared" si="0"/>
        <v>-</v>
      </c>
      <c r="BA1" s="161" t="str">
        <f t="shared" si="0"/>
        <v>-</v>
      </c>
      <c r="BB1" s="161" t="str">
        <f t="shared" si="0"/>
        <v>-</v>
      </c>
      <c r="BC1" s="161" t="str">
        <f t="shared" si="0"/>
        <v>-</v>
      </c>
      <c r="BD1" s="161" t="str">
        <f t="shared" si="0"/>
        <v>-</v>
      </c>
      <c r="BE1" s="161" t="str">
        <f t="shared" si="0"/>
        <v>-</v>
      </c>
      <c r="BF1" s="161" t="str">
        <f t="shared" si="0"/>
        <v>-</v>
      </c>
      <c r="BG1" s="161" t="str">
        <f t="shared" si="0"/>
        <v>-</v>
      </c>
      <c r="BH1" s="161" t="str">
        <f t="shared" si="0"/>
        <v>-</v>
      </c>
      <c r="BI1" s="161" t="str">
        <f t="shared" si="0"/>
        <v>-</v>
      </c>
      <c r="BJ1" s="161" t="str">
        <f t="shared" si="0"/>
        <v>-</v>
      </c>
      <c r="BK1" s="161" t="str">
        <f t="shared" si="0"/>
        <v>-</v>
      </c>
      <c r="BL1" s="161" t="str">
        <f t="shared" si="0"/>
        <v>-</v>
      </c>
      <c r="BM1" s="161" t="str">
        <f t="shared" si="0"/>
        <v>-</v>
      </c>
      <c r="BN1" s="161" t="str">
        <f t="shared" si="0"/>
        <v>-</v>
      </c>
      <c r="BO1" s="161" t="str">
        <f t="shared" si="0"/>
        <v>-</v>
      </c>
      <c r="BP1" s="161" t="str">
        <f t="shared" si="0"/>
        <v>-</v>
      </c>
      <c r="BQ1" s="161" t="str">
        <f t="shared" si="0"/>
        <v>-</v>
      </c>
      <c r="BR1" s="161" t="str">
        <f t="shared" ref="BR1:CM1" si="1">IF(BR2="-","-",BR3&amp;"Q"&amp;BR2)</f>
        <v>-</v>
      </c>
      <c r="BS1" s="161" t="str">
        <f t="shared" si="1"/>
        <v>-</v>
      </c>
      <c r="BT1" s="161" t="str">
        <f t="shared" si="1"/>
        <v>-</v>
      </c>
      <c r="BU1" s="161" t="str">
        <f t="shared" si="1"/>
        <v>-</v>
      </c>
      <c r="BV1" s="161" t="str">
        <f t="shared" si="1"/>
        <v>-</v>
      </c>
      <c r="BW1" s="161" t="str">
        <f t="shared" si="1"/>
        <v>-</v>
      </c>
      <c r="BX1" s="161" t="str">
        <f t="shared" si="1"/>
        <v>-</v>
      </c>
      <c r="BY1" s="161" t="str">
        <f t="shared" si="1"/>
        <v>-</v>
      </c>
      <c r="BZ1" s="161" t="str">
        <f t="shared" si="1"/>
        <v>-</v>
      </c>
      <c r="CA1" s="161" t="str">
        <f t="shared" si="1"/>
        <v>-</v>
      </c>
      <c r="CB1" s="161" t="str">
        <f t="shared" si="1"/>
        <v>-</v>
      </c>
      <c r="CC1" s="161" t="str">
        <f t="shared" si="1"/>
        <v>-</v>
      </c>
      <c r="CD1" s="161" t="str">
        <f t="shared" si="1"/>
        <v>-</v>
      </c>
      <c r="CE1" s="161" t="str">
        <f t="shared" si="1"/>
        <v>-</v>
      </c>
      <c r="CF1" s="161" t="str">
        <f t="shared" si="1"/>
        <v>-</v>
      </c>
      <c r="CG1" s="161" t="str">
        <f t="shared" si="1"/>
        <v>-</v>
      </c>
      <c r="CH1" s="161" t="str">
        <f t="shared" si="1"/>
        <v>-</v>
      </c>
      <c r="CI1" s="161" t="str">
        <f t="shared" si="1"/>
        <v>-</v>
      </c>
      <c r="CJ1" s="161" t="str">
        <f t="shared" si="1"/>
        <v>-</v>
      </c>
      <c r="CK1" s="161" t="str">
        <f t="shared" si="1"/>
        <v>-</v>
      </c>
      <c r="CL1" s="161" t="str">
        <f t="shared" si="1"/>
        <v>-</v>
      </c>
      <c r="CM1" s="161" t="str">
        <f t="shared" si="1"/>
        <v>-</v>
      </c>
      <c r="CN1" s="161" t="str">
        <f t="shared" ref="CN1" si="2">IF(CN2="-","-",CN3&amp;"Q"&amp;CN2)</f>
        <v>-</v>
      </c>
      <c r="CO1" s="161"/>
      <c r="CP1" s="161"/>
      <c r="CQ1" s="127"/>
      <c r="CR1" s="127"/>
    </row>
    <row r="2" spans="2:96">
      <c r="B2" s="34"/>
      <c r="D2" s="221" t="str">
        <f>'Balance sheet (Q)'!C2</f>
        <v>rok&gt;</v>
      </c>
      <c r="E2" s="218">
        <f>IF(   'Balance sheet (Q)'!E1="","-",YEAR('Balance sheet (Q)'!E1))</f>
        <v>2013</v>
      </c>
      <c r="F2" s="218">
        <f>IF(   'Balance sheet (Q)'!F1="","-",YEAR('Balance sheet (Q)'!F1))</f>
        <v>2013</v>
      </c>
      <c r="G2" s="218">
        <f>IF(   'Balance sheet (Q)'!G1="","-",YEAR('Balance sheet (Q)'!G1))</f>
        <v>2013</v>
      </c>
      <c r="H2" s="218">
        <f>IF(   'Balance sheet (Q)'!H1="","-",YEAR('Balance sheet (Q)'!H1))</f>
        <v>2013</v>
      </c>
      <c r="I2" s="218">
        <f>IF(   'Balance sheet (Q)'!I1="","-",YEAR('Balance sheet (Q)'!I1))</f>
        <v>2014</v>
      </c>
      <c r="J2" s="218">
        <f>IF(   'Balance sheet (Q)'!J1="","-",YEAR('Balance sheet (Q)'!J1))</f>
        <v>2014</v>
      </c>
      <c r="K2" s="218">
        <f>IF(   'Balance sheet (Q)'!K1="","-",YEAR('Balance sheet (Q)'!K1))</f>
        <v>2014</v>
      </c>
      <c r="L2" s="218">
        <f>IF(   'Balance sheet (Q)'!L1="","-",YEAR('Balance sheet (Q)'!L1))</f>
        <v>2014</v>
      </c>
      <c r="M2" s="218">
        <f>IF(   'Balance sheet (Q)'!M1="","-",YEAR('Balance sheet (Q)'!M1))</f>
        <v>2015</v>
      </c>
      <c r="N2" s="218">
        <f>IF(   'Balance sheet (Q)'!N1="","-",YEAR('Balance sheet (Q)'!N1))</f>
        <v>2015</v>
      </c>
      <c r="O2" s="218">
        <f>IF(   'Balance sheet (Q)'!O1="","-",YEAR('Balance sheet (Q)'!O1))</f>
        <v>2015</v>
      </c>
      <c r="P2" s="218">
        <f>IF(   'Balance sheet (Q)'!P1="","-",YEAR('Balance sheet (Q)'!P1))</f>
        <v>2015</v>
      </c>
      <c r="Q2" s="218">
        <f>IF(   'Balance sheet (Q)'!Q1="","-",YEAR('Balance sheet (Q)'!Q1))</f>
        <v>2016</v>
      </c>
      <c r="R2" s="218">
        <f>IF(   'Balance sheet (Q)'!R1="","-",YEAR('Balance sheet (Q)'!R1))</f>
        <v>2016</v>
      </c>
      <c r="S2" s="218">
        <f>IF(   'Balance sheet (Q)'!S1="","-",YEAR('Balance sheet (Q)'!S1))</f>
        <v>2016</v>
      </c>
      <c r="T2" s="218">
        <f>IF(   'Balance sheet (Q)'!T1="","-",YEAR('Balance sheet (Q)'!T1))</f>
        <v>2016</v>
      </c>
      <c r="U2" s="218">
        <f>IF(   'Balance sheet (Q)'!U1="","-",YEAR('Balance sheet (Q)'!U1))</f>
        <v>2017</v>
      </c>
      <c r="V2" s="218">
        <f>IF(   'Balance sheet (Q)'!V1="","-",YEAR('Balance sheet (Q)'!V1))</f>
        <v>2017</v>
      </c>
      <c r="W2" s="218">
        <f>IF(   'Balance sheet (Q)'!W1="","-",YEAR('Balance sheet (Q)'!W1))</f>
        <v>2017</v>
      </c>
      <c r="X2" s="218">
        <f>IF(   'Balance sheet (Q)'!X1="","-",YEAR('Balance sheet (Q)'!X1))</f>
        <v>2017</v>
      </c>
      <c r="Y2" s="218">
        <f>IF(   'Balance sheet (Q)'!Y1="","-",YEAR('Balance sheet (Q)'!Y1))</f>
        <v>2018</v>
      </c>
      <c r="Z2" s="218">
        <f>IF(   'Balance sheet (Q)'!Z1="","-",YEAR('Balance sheet (Q)'!Z1))</f>
        <v>2018</v>
      </c>
      <c r="AA2" s="218">
        <f>IF(   'Balance sheet (Q)'!AA1="","-",YEAR('Balance sheet (Q)'!AA1))</f>
        <v>2018</v>
      </c>
      <c r="AB2" s="218">
        <f>IF(   'Balance sheet (Q)'!AB1="","-",YEAR('Balance sheet (Q)'!AB1))</f>
        <v>2018</v>
      </c>
      <c r="AC2" s="218">
        <f>IF(   'Balance sheet (Q)'!AC1="","-",YEAR('Balance sheet (Q)'!AC1))</f>
        <v>2019</v>
      </c>
      <c r="AD2" s="218">
        <f>IF(   'Balance sheet (Q)'!AD1="","-",YEAR('Balance sheet (Q)'!AD1))</f>
        <v>2019</v>
      </c>
      <c r="AE2" s="218">
        <f>IF(   'Balance sheet (Q)'!AE1="","-",YEAR('Balance sheet (Q)'!AE1))</f>
        <v>2019</v>
      </c>
      <c r="AF2" s="218">
        <f>IF(   'Balance sheet (Q)'!AF1="","-",YEAR('Balance sheet (Q)'!AF1))</f>
        <v>2019</v>
      </c>
      <c r="AG2" s="218">
        <f>IF(   'Balance sheet (Q)'!AG1="","-",YEAR('Balance sheet (Q)'!AG1))</f>
        <v>2020</v>
      </c>
      <c r="AH2" s="218">
        <f>IF(   'Balance sheet (Q)'!AH1="","-",YEAR('Balance sheet (Q)'!AH1))</f>
        <v>2020</v>
      </c>
      <c r="AI2" s="218">
        <f>IF(   'Balance sheet (Q)'!AI1="","-",YEAR('Balance sheet (Q)'!AI1))</f>
        <v>2020</v>
      </c>
      <c r="AJ2" s="218">
        <f>IF(   'Balance sheet (Q)'!AJ1="","-",YEAR('Balance sheet (Q)'!AJ1))</f>
        <v>2020</v>
      </c>
      <c r="AK2" s="218">
        <f>IF(   'Balance sheet (Q)'!AK1="","-",YEAR('Balance sheet (Q)'!AK1))</f>
        <v>2021</v>
      </c>
      <c r="AL2" s="218">
        <f>IF(   'Balance sheet (Q)'!AL1="","-",YEAR('Balance sheet (Q)'!AL1))</f>
        <v>2021</v>
      </c>
      <c r="AM2" s="218">
        <f>IF(   'Balance sheet (Q)'!AM1="","-",YEAR('Balance sheet (Q)'!AM1))</f>
        <v>2021</v>
      </c>
      <c r="AN2" s="218">
        <f>IF(   'Balance sheet (Q)'!AN1="","-",YEAR('Balance sheet (Q)'!AN1))</f>
        <v>2021</v>
      </c>
      <c r="AO2" s="218">
        <f>IF(   'Balance sheet (Q)'!AO1="","-",YEAR('Balance sheet (Q)'!AO1))</f>
        <v>2022</v>
      </c>
      <c r="AP2" s="218">
        <f>IF(   'Balance sheet (Q)'!AP1="","-",YEAR('Balance sheet (Q)'!AP1))</f>
        <v>2022</v>
      </c>
      <c r="AQ2" s="218">
        <f>IF(   'Balance sheet (Q)'!AQ1="","-",YEAR('Balance sheet (Q)'!AQ1))</f>
        <v>2022</v>
      </c>
      <c r="AR2" s="218">
        <f>IF(   'Balance sheet (Q)'!AR1="","-",YEAR('Balance sheet (Q)'!AR1))</f>
        <v>2022</v>
      </c>
      <c r="AS2" s="218">
        <f>IF(   'Balance sheet (Q)'!AS1="","-",YEAR('Balance sheet (Q)'!AS1))</f>
        <v>2023</v>
      </c>
      <c r="AT2" s="218">
        <f>IF(   'Balance sheet (Q)'!AT1="","-",YEAR('Balance sheet (Q)'!AT1))</f>
        <v>2023</v>
      </c>
      <c r="AU2" s="218">
        <f>IF(   'Balance sheet (Q)'!AU1="","-",YEAR('Balance sheet (Q)'!AU1))</f>
        <v>2023</v>
      </c>
      <c r="AV2" s="218">
        <f>IF(   'Balance sheet (Q)'!AV1="","-",YEAR('Balance sheet (Q)'!AV1))</f>
        <v>2023</v>
      </c>
      <c r="AW2" s="218">
        <f>IF(   'Balance sheet (Q)'!AW1="","-",YEAR('Balance sheet (Q)'!AW1))</f>
        <v>2024</v>
      </c>
      <c r="AX2" s="218">
        <f>IF(   'Balance sheet (Q)'!AX1="","-",YEAR('Balance sheet (Q)'!AX1))</f>
        <v>2024</v>
      </c>
      <c r="AY2" s="218">
        <f>IF(   'Balance sheet (Q)'!AY1="","-",YEAR('Balance sheet (Q)'!AY1))</f>
        <v>2024</v>
      </c>
      <c r="AZ2" s="218" t="str">
        <f>IF(   'Balance sheet (Q)'!AZ1="","-",YEAR('Balance sheet (Q)'!AZ1))</f>
        <v>-</v>
      </c>
      <c r="BA2" s="218" t="str">
        <f>IF(   'Balance sheet (Q)'!BA1="","-",YEAR('Balance sheet (Q)'!BA1))</f>
        <v>-</v>
      </c>
      <c r="BB2" s="218" t="str">
        <f>IF(   'Balance sheet (Q)'!BB1="","-",YEAR('Balance sheet (Q)'!BB1))</f>
        <v>-</v>
      </c>
      <c r="BC2" s="218" t="str">
        <f>IF(   'Balance sheet (Q)'!BC1="","-",YEAR('Balance sheet (Q)'!BC1))</f>
        <v>-</v>
      </c>
      <c r="BD2" s="218" t="str">
        <f>IF(   'Balance sheet (Q)'!BD1="","-",YEAR('Balance sheet (Q)'!BD1))</f>
        <v>-</v>
      </c>
      <c r="BE2" s="218" t="str">
        <f>IF(   'Balance sheet (Q)'!BE1="","-",YEAR('Balance sheet (Q)'!BE1))</f>
        <v>-</v>
      </c>
      <c r="BF2" s="218" t="str">
        <f>IF(   'Balance sheet (Q)'!BF1="","-",YEAR('Balance sheet (Q)'!BF1))</f>
        <v>-</v>
      </c>
      <c r="BG2" s="218" t="str">
        <f>IF(   'Balance sheet (Q)'!BG1="","-",YEAR('Balance sheet (Q)'!BG1))</f>
        <v>-</v>
      </c>
      <c r="BH2" s="218" t="str">
        <f>IF(   'Balance sheet (Q)'!BH1="","-",YEAR('Balance sheet (Q)'!BH1))</f>
        <v>-</v>
      </c>
      <c r="BI2" s="218" t="str">
        <f>IF(   'Balance sheet (Q)'!BI1="","-",YEAR('Balance sheet (Q)'!BI1))</f>
        <v>-</v>
      </c>
      <c r="BJ2" s="218" t="str">
        <f>IF(   'Balance sheet (Q)'!BJ1="","-",YEAR('Balance sheet (Q)'!BJ1))</f>
        <v>-</v>
      </c>
      <c r="BK2" s="218" t="str">
        <f>IF(   'Balance sheet (Q)'!BK1="","-",YEAR('Balance sheet (Q)'!BK1))</f>
        <v>-</v>
      </c>
      <c r="BL2" s="218" t="str">
        <f>IF(   'Balance sheet (Q)'!BL1="","-",YEAR('Balance sheet (Q)'!BL1))</f>
        <v>-</v>
      </c>
      <c r="BM2" s="218" t="str">
        <f>IF(   'Balance sheet (Q)'!BM1="","-",YEAR('Balance sheet (Q)'!BM1))</f>
        <v>-</v>
      </c>
      <c r="BN2" s="218" t="str">
        <f>IF(   'Balance sheet (Q)'!BN1="","-",YEAR('Balance sheet (Q)'!BN1))</f>
        <v>-</v>
      </c>
      <c r="BO2" s="218" t="str">
        <f>IF(   'Balance sheet (Q)'!BO1="","-",YEAR('Balance sheet (Q)'!BO1))</f>
        <v>-</v>
      </c>
      <c r="BP2" s="218" t="str">
        <f>IF(   'Balance sheet (Q)'!BP1="","-",YEAR('Balance sheet (Q)'!BP1))</f>
        <v>-</v>
      </c>
      <c r="BQ2" s="218" t="str">
        <f>IF(   'Balance sheet (Q)'!BQ1="","-",YEAR('Balance sheet (Q)'!BQ1))</f>
        <v>-</v>
      </c>
      <c r="BR2" s="218" t="str">
        <f>IF(   'Balance sheet (Q)'!BR1="","-",YEAR('Balance sheet (Q)'!BR1))</f>
        <v>-</v>
      </c>
      <c r="BS2" s="218" t="str">
        <f>IF(   'Balance sheet (Q)'!BS1="","-",YEAR('Balance sheet (Q)'!BS1))</f>
        <v>-</v>
      </c>
      <c r="BT2" s="218" t="str">
        <f>IF(   'Balance sheet (Q)'!BT1="","-",YEAR('Balance sheet (Q)'!BT1))</f>
        <v>-</v>
      </c>
      <c r="BU2" s="218" t="str">
        <f>IF(   'Balance sheet (Q)'!BU1="","-",YEAR('Balance sheet (Q)'!BU1))</f>
        <v>-</v>
      </c>
      <c r="BV2" s="218" t="str">
        <f>IF(   'Balance sheet (Q)'!BV1="","-",YEAR('Balance sheet (Q)'!BV1))</f>
        <v>-</v>
      </c>
      <c r="BW2" s="218" t="str">
        <f>IF(   'Balance sheet (Q)'!BW1="","-",YEAR('Balance sheet (Q)'!BW1))</f>
        <v>-</v>
      </c>
      <c r="BX2" s="218" t="str">
        <f>IF(   'Balance sheet (Q)'!BX1="","-",YEAR('Balance sheet (Q)'!BX1))</f>
        <v>-</v>
      </c>
      <c r="BY2" s="218" t="str">
        <f>IF(   'Balance sheet (Q)'!BY1="","-",YEAR('Balance sheet (Q)'!BY1))</f>
        <v>-</v>
      </c>
      <c r="BZ2" s="218" t="str">
        <f>IF(   'Balance sheet (Q)'!BZ1="","-",YEAR('Balance sheet (Q)'!BZ1))</f>
        <v>-</v>
      </c>
      <c r="CA2" s="218" t="str">
        <f>IF(   'Balance sheet (Q)'!CA1="","-",YEAR('Balance sheet (Q)'!CA1))</f>
        <v>-</v>
      </c>
      <c r="CB2" s="218" t="str">
        <f>IF(   'Balance sheet (Q)'!CB1="","-",YEAR('Balance sheet (Q)'!CB1))</f>
        <v>-</v>
      </c>
      <c r="CC2" s="218" t="str">
        <f>IF(   'Balance sheet (Q)'!CC1="","-",YEAR('Balance sheet (Q)'!CC1))</f>
        <v>-</v>
      </c>
      <c r="CD2" s="218" t="str">
        <f>IF(   'Balance sheet (Q)'!CD1="","-",YEAR('Balance sheet (Q)'!CD1))</f>
        <v>-</v>
      </c>
      <c r="CE2" s="218" t="str">
        <f>IF(   'Balance sheet (Q)'!CE1="","-",YEAR('Balance sheet (Q)'!CE1))</f>
        <v>-</v>
      </c>
      <c r="CF2" s="218" t="str">
        <f>IF(   'Balance sheet (Q)'!CF1="","-",YEAR('Balance sheet (Q)'!CF1))</f>
        <v>-</v>
      </c>
      <c r="CG2" s="218" t="str">
        <f>IF(   'Balance sheet (Q)'!CG1="","-",YEAR('Balance sheet (Q)'!CG1))</f>
        <v>-</v>
      </c>
      <c r="CH2" s="218" t="str">
        <f>IF(   'Balance sheet (Q)'!CH1="","-",YEAR('Balance sheet (Q)'!CH1))</f>
        <v>-</v>
      </c>
      <c r="CI2" s="218" t="str">
        <f>IF(   'Balance sheet (Q)'!CI1="","-",YEAR('Balance sheet (Q)'!CI1))</f>
        <v>-</v>
      </c>
      <c r="CJ2" s="218" t="str">
        <f>IF(   'Balance sheet (Q)'!CJ1="","-",YEAR('Balance sheet (Q)'!CJ1))</f>
        <v>-</v>
      </c>
      <c r="CK2" s="218" t="str">
        <f>IF(   'Balance sheet (Q)'!CK1="","-",YEAR('Balance sheet (Q)'!CK1))</f>
        <v>-</v>
      </c>
      <c r="CL2" s="218" t="str">
        <f>IF(   'Balance sheet (Q)'!CL1="","-",YEAR('Balance sheet (Q)'!CL1))</f>
        <v>-</v>
      </c>
      <c r="CM2" s="218" t="str">
        <f>IF(   'Balance sheet (Q)'!CM1="","-",YEAR('Balance sheet (Q)'!CM1))</f>
        <v>-</v>
      </c>
      <c r="CN2" s="218" t="str">
        <f>IF(   'Balance sheet (Q)'!CN1="","-",YEAR('Balance sheet (Q)'!CN1))</f>
        <v>-</v>
      </c>
      <c r="CO2" s="218"/>
      <c r="CP2" s="218"/>
      <c r="CQ2" s="6"/>
      <c r="CR2" s="6"/>
    </row>
    <row r="3" spans="2:96" ht="30">
      <c r="B3" s="223" t="s">
        <v>52</v>
      </c>
      <c r="D3" s="221" t="s">
        <v>152</v>
      </c>
      <c r="E3" s="218">
        <f>IF(E2="-","-",IF(AND(MONTH('Balance sheet (Q)'!E1)&gt;=1,MONTH('Balance sheet (Q)'!E1)&lt;=3),1,IF(AND(MONTH('Balance sheet (Q)'!E1)&gt;=4,MONTH('Balance sheet (Q)'!E1)&lt;=6),2,IF(AND(MONTH('Balance sheet (Q)'!E1)&gt;=7,MONTH('Balance sheet (Q)'!E1)&lt;=9),3,4))))</f>
        <v>1</v>
      </c>
      <c r="F3" s="218">
        <f>IF(F2="-","-",IF(AND(MONTH('Balance sheet (Q)'!F1)&gt;=1,MONTH('Balance sheet (Q)'!F1)&lt;=3),1,IF(AND(MONTH('Balance sheet (Q)'!F1)&gt;=4,MONTH('Balance sheet (Q)'!F1)&lt;=6),2,IF(AND(MONTH('Balance sheet (Q)'!F1)&gt;=7,MONTH('Balance sheet (Q)'!F1)&lt;=9),3,4))))</f>
        <v>2</v>
      </c>
      <c r="G3" s="218">
        <f>IF(G2="-","-",IF(AND(MONTH('Balance sheet (Q)'!G1)&gt;=1,MONTH('Balance sheet (Q)'!G1)&lt;=3),1,IF(AND(MONTH('Balance sheet (Q)'!G1)&gt;=4,MONTH('Balance sheet (Q)'!G1)&lt;=6),2,IF(AND(MONTH('Balance sheet (Q)'!G1)&gt;=7,MONTH('Balance sheet (Q)'!G1)&lt;=9),3,4))))</f>
        <v>3</v>
      </c>
      <c r="H3" s="218">
        <f>IF(H2="-","-",IF(AND(MONTH('Balance sheet (Q)'!H1)&gt;=1,MONTH('Balance sheet (Q)'!H1)&lt;=3),1,IF(AND(MONTH('Balance sheet (Q)'!H1)&gt;=4,MONTH('Balance sheet (Q)'!H1)&lt;=6),2,IF(AND(MONTH('Balance sheet (Q)'!H1)&gt;=7,MONTH('Balance sheet (Q)'!H1)&lt;=9),3,4))))</f>
        <v>4</v>
      </c>
      <c r="I3" s="218">
        <f>IF(I2="-","-",IF(AND(MONTH('Balance sheet (Q)'!I1)&gt;=1,MONTH('Balance sheet (Q)'!I1)&lt;=3),1,IF(AND(MONTH('Balance sheet (Q)'!I1)&gt;=4,MONTH('Balance sheet (Q)'!I1)&lt;=6),2,IF(AND(MONTH('Balance sheet (Q)'!I1)&gt;=7,MONTH('Balance sheet (Q)'!I1)&lt;=9),3,4))))</f>
        <v>1</v>
      </c>
      <c r="J3" s="218">
        <f>IF(J2="-","-",IF(AND(MONTH('Balance sheet (Q)'!J1)&gt;=1,MONTH('Balance sheet (Q)'!J1)&lt;=3),1,IF(AND(MONTH('Balance sheet (Q)'!J1)&gt;=4,MONTH('Balance sheet (Q)'!J1)&lt;=6),2,IF(AND(MONTH('Balance sheet (Q)'!J1)&gt;=7,MONTH('Balance sheet (Q)'!J1)&lt;=9),3,4))))</f>
        <v>2</v>
      </c>
      <c r="K3" s="218">
        <f>IF(K2="-","-",IF(AND(MONTH('Balance sheet (Q)'!K1)&gt;=1,MONTH('Balance sheet (Q)'!K1)&lt;=3),1,IF(AND(MONTH('Balance sheet (Q)'!K1)&gt;=4,MONTH('Balance sheet (Q)'!K1)&lt;=6),2,IF(AND(MONTH('Balance sheet (Q)'!K1)&gt;=7,MONTH('Balance sheet (Q)'!K1)&lt;=9),3,4))))</f>
        <v>3</v>
      </c>
      <c r="L3" s="218">
        <f>IF(L2="-","-",IF(AND(MONTH('Balance sheet (Q)'!L1)&gt;=1,MONTH('Balance sheet (Q)'!L1)&lt;=3),1,IF(AND(MONTH('Balance sheet (Q)'!L1)&gt;=4,MONTH('Balance sheet (Q)'!L1)&lt;=6),2,IF(AND(MONTH('Balance sheet (Q)'!L1)&gt;=7,MONTH('Balance sheet (Q)'!L1)&lt;=9),3,4))))</f>
        <v>4</v>
      </c>
      <c r="M3" s="218">
        <f>IF(M2="-","-",IF(AND(MONTH('Balance sheet (Q)'!M1)&gt;=1,MONTH('Balance sheet (Q)'!M1)&lt;=3),1,IF(AND(MONTH('Balance sheet (Q)'!M1)&gt;=4,MONTH('Balance sheet (Q)'!M1)&lt;=6),2,IF(AND(MONTH('Balance sheet (Q)'!M1)&gt;=7,MONTH('Balance sheet (Q)'!M1)&lt;=9),3,4))))</f>
        <v>1</v>
      </c>
      <c r="N3" s="218">
        <f>IF(N2="-","-",IF(AND(MONTH('Balance sheet (Q)'!N1)&gt;=1,MONTH('Balance sheet (Q)'!N1)&lt;=3),1,IF(AND(MONTH('Balance sheet (Q)'!N1)&gt;=4,MONTH('Balance sheet (Q)'!N1)&lt;=6),2,IF(AND(MONTH('Balance sheet (Q)'!N1)&gt;=7,MONTH('Balance sheet (Q)'!N1)&lt;=9),3,4))))</f>
        <v>2</v>
      </c>
      <c r="O3" s="218">
        <f>IF(O2="-","-",IF(AND(MONTH('Balance sheet (Q)'!O1)&gt;=1,MONTH('Balance sheet (Q)'!O1)&lt;=3),1,IF(AND(MONTH('Balance sheet (Q)'!O1)&gt;=4,MONTH('Balance sheet (Q)'!O1)&lt;=6),2,IF(AND(MONTH('Balance sheet (Q)'!O1)&gt;=7,MONTH('Balance sheet (Q)'!O1)&lt;=9),3,4))))</f>
        <v>3</v>
      </c>
      <c r="P3" s="218">
        <f>IF(P2="-","-",IF(AND(MONTH('Balance sheet (Q)'!P1)&gt;=1,MONTH('Balance sheet (Q)'!P1)&lt;=3),1,IF(AND(MONTH('Balance sheet (Q)'!P1)&gt;=4,MONTH('Balance sheet (Q)'!P1)&lt;=6),2,IF(AND(MONTH('Balance sheet (Q)'!P1)&gt;=7,MONTH('Balance sheet (Q)'!P1)&lt;=9),3,4))))</f>
        <v>4</v>
      </c>
      <c r="Q3" s="218">
        <f>IF(Q2="-","-",IF(AND(MONTH('Balance sheet (Q)'!Q1)&gt;=1,MONTH('Balance sheet (Q)'!Q1)&lt;=3),1,IF(AND(MONTH('Balance sheet (Q)'!Q1)&gt;=4,MONTH('Balance sheet (Q)'!Q1)&lt;=6),2,IF(AND(MONTH('Balance sheet (Q)'!Q1)&gt;=7,MONTH('Balance sheet (Q)'!Q1)&lt;=9),3,4))))</f>
        <v>1</v>
      </c>
      <c r="R3" s="218">
        <f>IF(R2="-","-",IF(AND(MONTH('Balance sheet (Q)'!R1)&gt;=1,MONTH('Balance sheet (Q)'!R1)&lt;=3),1,IF(AND(MONTH('Balance sheet (Q)'!R1)&gt;=4,MONTH('Balance sheet (Q)'!R1)&lt;=6),2,IF(AND(MONTH('Balance sheet (Q)'!R1)&gt;=7,MONTH('Balance sheet (Q)'!R1)&lt;=9),3,4))))</f>
        <v>2</v>
      </c>
      <c r="S3" s="218">
        <f>IF(S2="-","-",IF(AND(MONTH('Balance sheet (Q)'!S1)&gt;=1,MONTH('Balance sheet (Q)'!S1)&lt;=3),1,IF(AND(MONTH('Balance sheet (Q)'!S1)&gt;=4,MONTH('Balance sheet (Q)'!S1)&lt;=6),2,IF(AND(MONTH('Balance sheet (Q)'!S1)&gt;=7,MONTH('Balance sheet (Q)'!S1)&lt;=9),3,4))))</f>
        <v>3</v>
      </c>
      <c r="T3" s="218">
        <f>IF(T2="-","-",IF(AND(MONTH('Balance sheet (Q)'!T1)&gt;=1,MONTH('Balance sheet (Q)'!T1)&lt;=3),1,IF(AND(MONTH('Balance sheet (Q)'!T1)&gt;=4,MONTH('Balance sheet (Q)'!T1)&lt;=6),2,IF(AND(MONTH('Balance sheet (Q)'!T1)&gt;=7,MONTH('Balance sheet (Q)'!T1)&lt;=9),3,4))))</f>
        <v>4</v>
      </c>
      <c r="U3" s="218">
        <f>IF(U2="-","-",IF(AND(MONTH('Balance sheet (Q)'!U1)&gt;=1,MONTH('Balance sheet (Q)'!U1)&lt;=3),1,IF(AND(MONTH('Balance sheet (Q)'!U1)&gt;=4,MONTH('Balance sheet (Q)'!U1)&lt;=6),2,IF(AND(MONTH('Balance sheet (Q)'!U1)&gt;=7,MONTH('Balance sheet (Q)'!U1)&lt;=9),3,4))))</f>
        <v>1</v>
      </c>
      <c r="V3" s="218">
        <f>IF(V2="-","-",IF(AND(MONTH('Balance sheet (Q)'!V1)&gt;=1,MONTH('Balance sheet (Q)'!V1)&lt;=3),1,IF(AND(MONTH('Balance sheet (Q)'!V1)&gt;=4,MONTH('Balance sheet (Q)'!V1)&lt;=6),2,IF(AND(MONTH('Balance sheet (Q)'!V1)&gt;=7,MONTH('Balance sheet (Q)'!V1)&lt;=9),3,4))))</f>
        <v>2</v>
      </c>
      <c r="W3" s="218">
        <f>IF(W2="-","-",IF(AND(MONTH('Balance sheet (Q)'!W1)&gt;=1,MONTH('Balance sheet (Q)'!W1)&lt;=3),1,IF(AND(MONTH('Balance sheet (Q)'!W1)&gt;=4,MONTH('Balance sheet (Q)'!W1)&lt;=6),2,IF(AND(MONTH('Balance sheet (Q)'!W1)&gt;=7,MONTH('Balance sheet (Q)'!W1)&lt;=9),3,4))))</f>
        <v>3</v>
      </c>
      <c r="X3" s="218">
        <f>IF(X2="-","-",IF(AND(MONTH('Balance sheet (Q)'!X1)&gt;=1,MONTH('Balance sheet (Q)'!X1)&lt;=3),1,IF(AND(MONTH('Balance sheet (Q)'!X1)&gt;=4,MONTH('Balance sheet (Q)'!X1)&lt;=6),2,IF(AND(MONTH('Balance sheet (Q)'!X1)&gt;=7,MONTH('Balance sheet (Q)'!X1)&lt;=9),3,4))))</f>
        <v>4</v>
      </c>
      <c r="Y3" s="218">
        <f>IF(Y2="-","-",IF(AND(MONTH('Balance sheet (Q)'!Y1)&gt;=1,MONTH('Balance sheet (Q)'!Y1)&lt;=3),1,IF(AND(MONTH('Balance sheet (Q)'!Y1)&gt;=4,MONTH('Balance sheet (Q)'!Y1)&lt;=6),2,IF(AND(MONTH('Balance sheet (Q)'!Y1)&gt;=7,MONTH('Balance sheet (Q)'!Y1)&lt;=9),3,4))))</f>
        <v>1</v>
      </c>
      <c r="Z3" s="218">
        <f>IF(Z2="-","-",IF(AND(MONTH('Balance sheet (Q)'!Z1)&gt;=1,MONTH('Balance sheet (Q)'!Z1)&lt;=3),1,IF(AND(MONTH('Balance sheet (Q)'!Z1)&gt;=4,MONTH('Balance sheet (Q)'!Z1)&lt;=6),2,IF(AND(MONTH('Balance sheet (Q)'!Z1)&gt;=7,MONTH('Balance sheet (Q)'!Z1)&lt;=9),3,4))))</f>
        <v>2</v>
      </c>
      <c r="AA3" s="218">
        <f>IF(AA2="-","-",IF(AND(MONTH('Balance sheet (Q)'!AA1)&gt;=1,MONTH('Balance sheet (Q)'!AA1)&lt;=3),1,IF(AND(MONTH('Balance sheet (Q)'!AA1)&gt;=4,MONTH('Balance sheet (Q)'!AA1)&lt;=6),2,IF(AND(MONTH('Balance sheet (Q)'!AA1)&gt;=7,MONTH('Balance sheet (Q)'!AA1)&lt;=9),3,4))))</f>
        <v>3</v>
      </c>
      <c r="AB3" s="218">
        <f>IF(AB2="-","-",IF(AND(MONTH('Balance sheet (Q)'!AB1)&gt;=1,MONTH('Balance sheet (Q)'!AB1)&lt;=3),1,IF(AND(MONTH('Balance sheet (Q)'!AB1)&gt;=4,MONTH('Balance sheet (Q)'!AB1)&lt;=6),2,IF(AND(MONTH('Balance sheet (Q)'!AB1)&gt;=7,MONTH('Balance sheet (Q)'!AB1)&lt;=9),3,4))))</f>
        <v>4</v>
      </c>
      <c r="AC3" s="218">
        <f>IF(AC2="-","-",IF(AND(MONTH('Balance sheet (Q)'!AC1)&gt;=1,MONTH('Balance sheet (Q)'!AC1)&lt;=3),1,IF(AND(MONTH('Balance sheet (Q)'!AC1)&gt;=4,MONTH('Balance sheet (Q)'!AC1)&lt;=6),2,IF(AND(MONTH('Balance sheet (Q)'!AC1)&gt;=7,MONTH('Balance sheet (Q)'!AC1)&lt;=9),3,4))))</f>
        <v>1</v>
      </c>
      <c r="AD3" s="218">
        <f>IF(AD2="-","-",IF(AND(MONTH('Balance sheet (Q)'!AD1)&gt;=1,MONTH('Balance sheet (Q)'!AD1)&lt;=3),1,IF(AND(MONTH('Balance sheet (Q)'!AD1)&gt;=4,MONTH('Balance sheet (Q)'!AD1)&lt;=6),2,IF(AND(MONTH('Balance sheet (Q)'!AD1)&gt;=7,MONTH('Balance sheet (Q)'!AD1)&lt;=9),3,4))))</f>
        <v>2</v>
      </c>
      <c r="AE3" s="218">
        <f>IF(AE2="-","-",IF(AND(MONTH('Balance sheet (Q)'!AE1)&gt;=1,MONTH('Balance sheet (Q)'!AE1)&lt;=3),1,IF(AND(MONTH('Balance sheet (Q)'!AE1)&gt;=4,MONTH('Balance sheet (Q)'!AE1)&lt;=6),2,IF(AND(MONTH('Balance sheet (Q)'!AE1)&gt;=7,MONTH('Balance sheet (Q)'!AE1)&lt;=9),3,4))))</f>
        <v>3</v>
      </c>
      <c r="AF3" s="218">
        <f>IF(AF2="-","-",IF(AND(MONTH('Balance sheet (Q)'!AF1)&gt;=1,MONTH('Balance sheet (Q)'!AF1)&lt;=3),1,IF(AND(MONTH('Balance sheet (Q)'!AF1)&gt;=4,MONTH('Balance sheet (Q)'!AF1)&lt;=6),2,IF(AND(MONTH('Balance sheet (Q)'!AF1)&gt;=7,MONTH('Balance sheet (Q)'!AF1)&lt;=9),3,4))))</f>
        <v>4</v>
      </c>
      <c r="AG3" s="218">
        <f>IF(AG2="-","-",IF(AND(MONTH('Balance sheet (Q)'!AG1)&gt;=1,MONTH('Balance sheet (Q)'!AG1)&lt;=3),1,IF(AND(MONTH('Balance sheet (Q)'!AG1)&gt;=4,MONTH('Balance sheet (Q)'!AG1)&lt;=6),2,IF(AND(MONTH('Balance sheet (Q)'!AG1)&gt;=7,MONTH('Balance sheet (Q)'!AG1)&lt;=9),3,4))))</f>
        <v>1</v>
      </c>
      <c r="AH3" s="218">
        <f>IF(AH2="-","-",IF(AND(MONTH('Balance sheet (Q)'!AH1)&gt;=1,MONTH('Balance sheet (Q)'!AH1)&lt;=3),1,IF(AND(MONTH('Balance sheet (Q)'!AH1)&gt;=4,MONTH('Balance sheet (Q)'!AH1)&lt;=6),2,IF(AND(MONTH('Balance sheet (Q)'!AH1)&gt;=7,MONTH('Balance sheet (Q)'!AH1)&lt;=9),3,4))))</f>
        <v>2</v>
      </c>
      <c r="AI3" s="218">
        <f>IF(AI2="-","-",IF(AND(MONTH('Balance sheet (Q)'!AI1)&gt;=1,MONTH('Balance sheet (Q)'!AI1)&lt;=3),1,IF(AND(MONTH('Balance sheet (Q)'!AI1)&gt;=4,MONTH('Balance sheet (Q)'!AI1)&lt;=6),2,IF(AND(MONTH('Balance sheet (Q)'!AI1)&gt;=7,MONTH('Balance sheet (Q)'!AI1)&lt;=9),3,4))))</f>
        <v>3</v>
      </c>
      <c r="AJ3" s="218">
        <f>IF(AJ2="-","-",IF(AND(MONTH('Balance sheet (Q)'!AJ1)&gt;=1,MONTH('Balance sheet (Q)'!AJ1)&lt;=3),1,IF(AND(MONTH('Balance sheet (Q)'!AJ1)&gt;=4,MONTH('Balance sheet (Q)'!AJ1)&lt;=6),2,IF(AND(MONTH('Balance sheet (Q)'!AJ1)&gt;=7,MONTH('Balance sheet (Q)'!AJ1)&lt;=9),3,4))))</f>
        <v>4</v>
      </c>
      <c r="AK3" s="218">
        <f>IF(AK2="-","-",IF(AND(MONTH('Balance sheet (Q)'!AK1)&gt;=1,MONTH('Balance sheet (Q)'!AK1)&lt;=3),1,IF(AND(MONTH('Balance sheet (Q)'!AK1)&gt;=4,MONTH('Balance sheet (Q)'!AK1)&lt;=6),2,IF(AND(MONTH('Balance sheet (Q)'!AK1)&gt;=7,MONTH('Balance sheet (Q)'!AK1)&lt;=9),3,4))))</f>
        <v>1</v>
      </c>
      <c r="AL3" s="218">
        <f>IF(AL2="-","-",IF(AND(MONTH('Balance sheet (Q)'!AL1)&gt;=1,MONTH('Balance sheet (Q)'!AL1)&lt;=3),1,IF(AND(MONTH('Balance sheet (Q)'!AL1)&gt;=4,MONTH('Balance sheet (Q)'!AL1)&lt;=6),2,IF(AND(MONTH('Balance sheet (Q)'!AL1)&gt;=7,MONTH('Balance sheet (Q)'!AL1)&lt;=9),3,4))))</f>
        <v>2</v>
      </c>
      <c r="AM3" s="218">
        <f>IF(AM2="-","-",IF(AND(MONTH('Balance sheet (Q)'!AM1)&gt;=1,MONTH('Balance sheet (Q)'!AM1)&lt;=3),1,IF(AND(MONTH('Balance sheet (Q)'!AM1)&gt;=4,MONTH('Balance sheet (Q)'!AM1)&lt;=6),2,IF(AND(MONTH('Balance sheet (Q)'!AM1)&gt;=7,MONTH('Balance sheet (Q)'!AM1)&lt;=9),3,4))))</f>
        <v>3</v>
      </c>
      <c r="AN3" s="218">
        <f>IF(AN2="-","-",IF(AND(MONTH('Balance sheet (Q)'!AN1)&gt;=1,MONTH('Balance sheet (Q)'!AN1)&lt;=3),1,IF(AND(MONTH('Balance sheet (Q)'!AN1)&gt;=4,MONTH('Balance sheet (Q)'!AN1)&lt;=6),2,IF(AND(MONTH('Balance sheet (Q)'!AN1)&gt;=7,MONTH('Balance sheet (Q)'!AN1)&lt;=9),3,4))))</f>
        <v>4</v>
      </c>
      <c r="AO3" s="218">
        <f>IF(AO2="-","-",IF(AND(MONTH('Balance sheet (Q)'!AO1)&gt;=1,MONTH('Balance sheet (Q)'!AO1)&lt;=3),1,IF(AND(MONTH('Balance sheet (Q)'!AO1)&gt;=4,MONTH('Balance sheet (Q)'!AO1)&lt;=6),2,IF(AND(MONTH('Balance sheet (Q)'!AO1)&gt;=7,MONTH('Balance sheet (Q)'!AO1)&lt;=9),3,4))))</f>
        <v>1</v>
      </c>
      <c r="AP3" s="218">
        <f>IF(AP2="-","-",IF(AND(MONTH('Balance sheet (Q)'!AP1)&gt;=1,MONTH('Balance sheet (Q)'!AP1)&lt;=3),1,IF(AND(MONTH('Balance sheet (Q)'!AP1)&gt;=4,MONTH('Balance sheet (Q)'!AP1)&lt;=6),2,IF(AND(MONTH('Balance sheet (Q)'!AP1)&gt;=7,MONTH('Balance sheet (Q)'!AP1)&lt;=9),3,4))))</f>
        <v>2</v>
      </c>
      <c r="AQ3" s="218">
        <f>IF(AQ2="-","-",IF(AND(MONTH('Balance sheet (Q)'!AQ1)&gt;=1,MONTH('Balance sheet (Q)'!AQ1)&lt;=3),1,IF(AND(MONTH('Balance sheet (Q)'!AQ1)&gt;=4,MONTH('Balance sheet (Q)'!AQ1)&lt;=6),2,IF(AND(MONTH('Balance sheet (Q)'!AQ1)&gt;=7,MONTH('Balance sheet (Q)'!AQ1)&lt;=9),3,4))))</f>
        <v>3</v>
      </c>
      <c r="AR3" s="218">
        <f>IF(AR2="-","-",IF(AND(MONTH('Balance sheet (Q)'!AR1)&gt;=1,MONTH('Balance sheet (Q)'!AR1)&lt;=3),1,IF(AND(MONTH('Balance sheet (Q)'!AR1)&gt;=4,MONTH('Balance sheet (Q)'!AR1)&lt;=6),2,IF(AND(MONTH('Balance sheet (Q)'!AR1)&gt;=7,MONTH('Balance sheet (Q)'!AR1)&lt;=9),3,4))))</f>
        <v>4</v>
      </c>
      <c r="AS3" s="218">
        <f>IF(AS2="-","-",IF(AND(MONTH('Balance sheet (Q)'!AS1)&gt;=1,MONTH('Balance sheet (Q)'!AS1)&lt;=3),1,IF(AND(MONTH('Balance sheet (Q)'!AS1)&gt;=4,MONTH('Balance sheet (Q)'!AS1)&lt;=6),2,IF(AND(MONTH('Balance sheet (Q)'!AS1)&gt;=7,MONTH('Balance sheet (Q)'!AS1)&lt;=9),3,4))))</f>
        <v>1</v>
      </c>
      <c r="AT3" s="218">
        <f>IF(AT2="-","-",IF(AND(MONTH('Balance sheet (Q)'!AT1)&gt;=1,MONTH('Balance sheet (Q)'!AT1)&lt;=3),1,IF(AND(MONTH('Balance sheet (Q)'!AT1)&gt;=4,MONTH('Balance sheet (Q)'!AT1)&lt;=6),2,IF(AND(MONTH('Balance sheet (Q)'!AT1)&gt;=7,MONTH('Balance sheet (Q)'!AT1)&lt;=9),3,4))))</f>
        <v>2</v>
      </c>
      <c r="AU3" s="218">
        <f>IF(AU2="-","-",IF(AND(MONTH('Balance sheet (Q)'!AU1)&gt;=1,MONTH('Balance sheet (Q)'!AU1)&lt;=3),1,IF(AND(MONTH('Balance sheet (Q)'!AU1)&gt;=4,MONTH('Balance sheet (Q)'!AU1)&lt;=6),2,IF(AND(MONTH('Balance sheet (Q)'!AU1)&gt;=7,MONTH('Balance sheet (Q)'!AU1)&lt;=9),3,4))))</f>
        <v>3</v>
      </c>
      <c r="AV3" s="218">
        <f>IF(AV2="-","-",IF(AND(MONTH('Balance sheet (Q)'!AV1)&gt;=1,MONTH('Balance sheet (Q)'!AV1)&lt;=3),1,IF(AND(MONTH('Balance sheet (Q)'!AV1)&gt;=4,MONTH('Balance sheet (Q)'!AV1)&lt;=6),2,IF(AND(MONTH('Balance sheet (Q)'!AV1)&gt;=7,MONTH('Balance sheet (Q)'!AV1)&lt;=9),3,4))))</f>
        <v>4</v>
      </c>
      <c r="AW3" s="218">
        <f>IF(AW2="-","-",IF(AND(MONTH('Balance sheet (Q)'!AW1)&gt;=1,MONTH('Balance sheet (Q)'!AW1)&lt;=3),1,IF(AND(MONTH('Balance sheet (Q)'!AW1)&gt;=4,MONTH('Balance sheet (Q)'!AW1)&lt;=6),2,IF(AND(MONTH('Balance sheet (Q)'!AW1)&gt;=7,MONTH('Balance sheet (Q)'!AW1)&lt;=9),3,4))))</f>
        <v>1</v>
      </c>
      <c r="AX3" s="218">
        <f>IF(AX2="-","-",IF(AND(MONTH('Balance sheet (Q)'!AX1)&gt;=1,MONTH('Balance sheet (Q)'!AX1)&lt;=3),1,IF(AND(MONTH('Balance sheet (Q)'!AX1)&gt;=4,MONTH('Balance sheet (Q)'!AX1)&lt;=6),2,IF(AND(MONTH('Balance sheet (Q)'!AX1)&gt;=7,MONTH('Balance sheet (Q)'!AX1)&lt;=9),3,4))))</f>
        <v>2</v>
      </c>
      <c r="AY3" s="218">
        <f>IF(AY2="-","-",IF(AND(MONTH('Balance sheet (Q)'!AY1)&gt;=1,MONTH('Balance sheet (Q)'!AY1)&lt;=3),1,IF(AND(MONTH('Balance sheet (Q)'!AY1)&gt;=4,MONTH('Balance sheet (Q)'!AY1)&lt;=6),2,IF(AND(MONTH('Balance sheet (Q)'!AY1)&gt;=7,MONTH('Balance sheet (Q)'!AY1)&lt;=9),3,4))))</f>
        <v>3</v>
      </c>
      <c r="AZ3" s="218" t="str">
        <f>IF(AZ2="-","-",IF(AND(MONTH('Balance sheet (Q)'!AZ1)&gt;=1,MONTH('Balance sheet (Q)'!AZ1)&lt;=3),1,IF(AND(MONTH('Balance sheet (Q)'!AZ1)&gt;=4,MONTH('Balance sheet (Q)'!AZ1)&lt;=6),2,IF(AND(MONTH('Balance sheet (Q)'!AZ1)&gt;=7,MONTH('Balance sheet (Q)'!AZ1)&lt;=9),3,4))))</f>
        <v>-</v>
      </c>
      <c r="BA3" s="218" t="str">
        <f>IF(BA2="-","-",IF(AND(MONTH('Balance sheet (Q)'!BA1)&gt;=1,MONTH('Balance sheet (Q)'!BA1)&lt;=3),1,IF(AND(MONTH('Balance sheet (Q)'!BA1)&gt;=4,MONTH('Balance sheet (Q)'!BA1)&lt;=6),2,IF(AND(MONTH('Balance sheet (Q)'!BA1)&gt;=7,MONTH('Balance sheet (Q)'!BA1)&lt;=9),3,4))))</f>
        <v>-</v>
      </c>
      <c r="BB3" s="218" t="str">
        <f>IF(BB2="-","-",IF(AND(MONTH('Balance sheet (Q)'!BB1)&gt;=1,MONTH('Balance sheet (Q)'!BB1)&lt;=3),1,IF(AND(MONTH('Balance sheet (Q)'!BB1)&gt;=4,MONTH('Balance sheet (Q)'!BB1)&lt;=6),2,IF(AND(MONTH('Balance sheet (Q)'!BB1)&gt;=7,MONTH('Balance sheet (Q)'!BB1)&lt;=9),3,4))))</f>
        <v>-</v>
      </c>
      <c r="BC3" s="218" t="str">
        <f>IF(BC2="-","-",IF(AND(MONTH('Balance sheet (Q)'!BC1)&gt;=1,MONTH('Balance sheet (Q)'!BC1)&lt;=3),1,IF(AND(MONTH('Balance sheet (Q)'!BC1)&gt;=4,MONTH('Balance sheet (Q)'!BC1)&lt;=6),2,IF(AND(MONTH('Balance sheet (Q)'!BC1)&gt;=7,MONTH('Balance sheet (Q)'!BC1)&lt;=9),3,4))))</f>
        <v>-</v>
      </c>
      <c r="BD3" s="218" t="str">
        <f>IF(BD2="-","-",IF(AND(MONTH('Balance sheet (Q)'!BD1)&gt;=1,MONTH('Balance sheet (Q)'!BD1)&lt;=3),1,IF(AND(MONTH('Balance sheet (Q)'!BD1)&gt;=4,MONTH('Balance sheet (Q)'!BD1)&lt;=6),2,IF(AND(MONTH('Balance sheet (Q)'!BD1)&gt;=7,MONTH('Balance sheet (Q)'!BD1)&lt;=9),3,4))))</f>
        <v>-</v>
      </c>
      <c r="BE3" s="218" t="str">
        <f>IF(BE2="-","-",IF(AND(MONTH('Balance sheet (Q)'!BE1)&gt;=1,MONTH('Balance sheet (Q)'!BE1)&lt;=3),1,IF(AND(MONTH('Balance sheet (Q)'!BE1)&gt;=4,MONTH('Balance sheet (Q)'!BE1)&lt;=6),2,IF(AND(MONTH('Balance sheet (Q)'!BE1)&gt;=7,MONTH('Balance sheet (Q)'!BE1)&lt;=9),3,4))))</f>
        <v>-</v>
      </c>
      <c r="BF3" s="218" t="str">
        <f>IF(BF2="-","-",IF(AND(MONTH('Balance sheet (Q)'!BF1)&gt;=1,MONTH('Balance sheet (Q)'!BF1)&lt;=3),1,IF(AND(MONTH('Balance sheet (Q)'!BF1)&gt;=4,MONTH('Balance sheet (Q)'!BF1)&lt;=6),2,IF(AND(MONTH('Balance sheet (Q)'!BF1)&gt;=7,MONTH('Balance sheet (Q)'!BF1)&lt;=9),3,4))))</f>
        <v>-</v>
      </c>
      <c r="BG3" s="218" t="str">
        <f>IF(BG2="-","-",IF(AND(MONTH('Balance sheet (Q)'!BG1)&gt;=1,MONTH('Balance sheet (Q)'!BG1)&lt;=3),1,IF(AND(MONTH('Balance sheet (Q)'!BG1)&gt;=4,MONTH('Balance sheet (Q)'!BG1)&lt;=6),2,IF(AND(MONTH('Balance sheet (Q)'!BG1)&gt;=7,MONTH('Balance sheet (Q)'!BG1)&lt;=9),3,4))))</f>
        <v>-</v>
      </c>
      <c r="BH3" s="218" t="str">
        <f>IF(BH2="-","-",IF(AND(MONTH('Balance sheet (Q)'!BH1)&gt;=1,MONTH('Balance sheet (Q)'!BH1)&lt;=3),1,IF(AND(MONTH('Balance sheet (Q)'!BH1)&gt;=4,MONTH('Balance sheet (Q)'!BH1)&lt;=6),2,IF(AND(MONTH('Balance sheet (Q)'!BH1)&gt;=7,MONTH('Balance sheet (Q)'!BH1)&lt;=9),3,4))))</f>
        <v>-</v>
      </c>
      <c r="BI3" s="218" t="str">
        <f>IF(BI2="-","-",IF(AND(MONTH('Balance sheet (Q)'!BI1)&gt;=1,MONTH('Balance sheet (Q)'!BI1)&lt;=3),1,IF(AND(MONTH('Balance sheet (Q)'!BI1)&gt;=4,MONTH('Balance sheet (Q)'!BI1)&lt;=6),2,IF(AND(MONTH('Balance sheet (Q)'!BI1)&gt;=7,MONTH('Balance sheet (Q)'!BI1)&lt;=9),3,4))))</f>
        <v>-</v>
      </c>
      <c r="BJ3" s="218" t="str">
        <f>IF(BJ2="-","-",IF(AND(MONTH('Balance sheet (Q)'!BJ1)&gt;=1,MONTH('Balance sheet (Q)'!BJ1)&lt;=3),1,IF(AND(MONTH('Balance sheet (Q)'!BJ1)&gt;=4,MONTH('Balance sheet (Q)'!BJ1)&lt;=6),2,IF(AND(MONTH('Balance sheet (Q)'!BJ1)&gt;=7,MONTH('Balance sheet (Q)'!BJ1)&lt;=9),3,4))))</f>
        <v>-</v>
      </c>
      <c r="BK3" s="218" t="str">
        <f>IF(BK2="-","-",IF(AND(MONTH('Balance sheet (Q)'!BK1)&gt;=1,MONTH('Balance sheet (Q)'!BK1)&lt;=3),1,IF(AND(MONTH('Balance sheet (Q)'!BK1)&gt;=4,MONTH('Balance sheet (Q)'!BK1)&lt;=6),2,IF(AND(MONTH('Balance sheet (Q)'!BK1)&gt;=7,MONTH('Balance sheet (Q)'!BK1)&lt;=9),3,4))))</f>
        <v>-</v>
      </c>
      <c r="BL3" s="218" t="str">
        <f>IF(BL2="-","-",IF(AND(MONTH('Balance sheet (Q)'!BL1)&gt;=1,MONTH('Balance sheet (Q)'!BL1)&lt;=3),1,IF(AND(MONTH('Balance sheet (Q)'!BL1)&gt;=4,MONTH('Balance sheet (Q)'!BL1)&lt;=6),2,IF(AND(MONTH('Balance sheet (Q)'!BL1)&gt;=7,MONTH('Balance sheet (Q)'!BL1)&lt;=9),3,4))))</f>
        <v>-</v>
      </c>
      <c r="BM3" s="218" t="str">
        <f>IF(BM2="-","-",IF(AND(MONTH('Balance sheet (Q)'!BM1)&gt;=1,MONTH('Balance sheet (Q)'!BM1)&lt;=3),1,IF(AND(MONTH('Balance sheet (Q)'!BM1)&gt;=4,MONTH('Balance sheet (Q)'!BM1)&lt;=6),2,IF(AND(MONTH('Balance sheet (Q)'!BM1)&gt;=7,MONTH('Balance sheet (Q)'!BM1)&lt;=9),3,4))))</f>
        <v>-</v>
      </c>
      <c r="BN3" s="218" t="str">
        <f>IF(BN2="-","-",IF(AND(MONTH('Balance sheet (Q)'!BN1)&gt;=1,MONTH('Balance sheet (Q)'!BN1)&lt;=3),1,IF(AND(MONTH('Balance sheet (Q)'!BN1)&gt;=4,MONTH('Balance sheet (Q)'!BN1)&lt;=6),2,IF(AND(MONTH('Balance sheet (Q)'!BN1)&gt;=7,MONTH('Balance sheet (Q)'!BN1)&lt;=9),3,4))))</f>
        <v>-</v>
      </c>
      <c r="BO3" s="218" t="str">
        <f>IF(BO2="-","-",IF(AND(MONTH('Balance sheet (Q)'!BO1)&gt;=1,MONTH('Balance sheet (Q)'!BO1)&lt;=3),1,IF(AND(MONTH('Balance sheet (Q)'!BO1)&gt;=4,MONTH('Balance sheet (Q)'!BO1)&lt;=6),2,IF(AND(MONTH('Balance sheet (Q)'!BO1)&gt;=7,MONTH('Balance sheet (Q)'!BO1)&lt;=9),3,4))))</f>
        <v>-</v>
      </c>
      <c r="BP3" s="218" t="str">
        <f>IF(BP2="-","-",IF(AND(MONTH('Balance sheet (Q)'!BP1)&gt;=1,MONTH('Balance sheet (Q)'!BP1)&lt;=3),1,IF(AND(MONTH('Balance sheet (Q)'!BP1)&gt;=4,MONTH('Balance sheet (Q)'!BP1)&lt;=6),2,IF(AND(MONTH('Balance sheet (Q)'!BP1)&gt;=7,MONTH('Balance sheet (Q)'!BP1)&lt;=9),3,4))))</f>
        <v>-</v>
      </c>
      <c r="BQ3" s="218" t="str">
        <f>IF(BQ2="-","-",IF(AND(MONTH('Balance sheet (Q)'!BQ1)&gt;=1,MONTH('Balance sheet (Q)'!BQ1)&lt;=3),1,IF(AND(MONTH('Balance sheet (Q)'!BQ1)&gt;=4,MONTH('Balance sheet (Q)'!BQ1)&lt;=6),2,IF(AND(MONTH('Balance sheet (Q)'!BQ1)&gt;=7,MONTH('Balance sheet (Q)'!BQ1)&lt;=9),3,4))))</f>
        <v>-</v>
      </c>
      <c r="BR3" s="218" t="str">
        <f>IF(BR2="-","-",IF(AND(MONTH('Balance sheet (Q)'!BR1)&gt;=1,MONTH('Balance sheet (Q)'!BR1)&lt;=3),1,IF(AND(MONTH('Balance sheet (Q)'!BR1)&gt;=4,MONTH('Balance sheet (Q)'!BR1)&lt;=6),2,IF(AND(MONTH('Balance sheet (Q)'!BR1)&gt;=7,MONTH('Balance sheet (Q)'!BR1)&lt;=9),3,4))))</f>
        <v>-</v>
      </c>
      <c r="BS3" s="218" t="str">
        <f>IF(BS2="-","-",IF(AND(MONTH('Balance sheet (Q)'!BS1)&gt;=1,MONTH('Balance sheet (Q)'!BS1)&lt;=3),1,IF(AND(MONTH('Balance sheet (Q)'!BS1)&gt;=4,MONTH('Balance sheet (Q)'!BS1)&lt;=6),2,IF(AND(MONTH('Balance sheet (Q)'!BS1)&gt;=7,MONTH('Balance sheet (Q)'!BS1)&lt;=9),3,4))))</f>
        <v>-</v>
      </c>
      <c r="BT3" s="218" t="str">
        <f>IF(BT2="-","-",IF(AND(MONTH('Balance sheet (Q)'!BT1)&gt;=1,MONTH('Balance sheet (Q)'!BT1)&lt;=3),1,IF(AND(MONTH('Balance sheet (Q)'!BT1)&gt;=4,MONTH('Balance sheet (Q)'!BT1)&lt;=6),2,IF(AND(MONTH('Balance sheet (Q)'!BT1)&gt;=7,MONTH('Balance sheet (Q)'!BT1)&lt;=9),3,4))))</f>
        <v>-</v>
      </c>
      <c r="BU3" s="218" t="str">
        <f>IF(BU2="-","-",IF(AND(MONTH('Balance sheet (Q)'!BU1)&gt;=1,MONTH('Balance sheet (Q)'!BU1)&lt;=3),1,IF(AND(MONTH('Balance sheet (Q)'!BU1)&gt;=4,MONTH('Balance sheet (Q)'!BU1)&lt;=6),2,IF(AND(MONTH('Balance sheet (Q)'!BU1)&gt;=7,MONTH('Balance sheet (Q)'!BU1)&lt;=9),3,4))))</f>
        <v>-</v>
      </c>
      <c r="BV3" s="218" t="str">
        <f>IF(BV2="-","-",IF(AND(MONTH('Balance sheet (Q)'!BV1)&gt;=1,MONTH('Balance sheet (Q)'!BV1)&lt;=3),1,IF(AND(MONTH('Balance sheet (Q)'!BV1)&gt;=4,MONTH('Balance sheet (Q)'!BV1)&lt;=6),2,IF(AND(MONTH('Balance sheet (Q)'!BV1)&gt;=7,MONTH('Balance sheet (Q)'!BV1)&lt;=9),3,4))))</f>
        <v>-</v>
      </c>
      <c r="BW3" s="218" t="str">
        <f>IF(BW2="-","-",IF(AND(MONTH('Balance sheet (Q)'!BW1)&gt;=1,MONTH('Balance sheet (Q)'!BW1)&lt;=3),1,IF(AND(MONTH('Balance sheet (Q)'!BW1)&gt;=4,MONTH('Balance sheet (Q)'!BW1)&lt;=6),2,IF(AND(MONTH('Balance sheet (Q)'!BW1)&gt;=7,MONTH('Balance sheet (Q)'!BW1)&lt;=9),3,4))))</f>
        <v>-</v>
      </c>
      <c r="BX3" s="218" t="str">
        <f>IF(BX2="-","-",IF(AND(MONTH('Balance sheet (Q)'!BX1)&gt;=1,MONTH('Balance sheet (Q)'!BX1)&lt;=3),1,IF(AND(MONTH('Balance sheet (Q)'!BX1)&gt;=4,MONTH('Balance sheet (Q)'!BX1)&lt;=6),2,IF(AND(MONTH('Balance sheet (Q)'!BX1)&gt;=7,MONTH('Balance sheet (Q)'!BX1)&lt;=9),3,4))))</f>
        <v>-</v>
      </c>
      <c r="BY3" s="218" t="str">
        <f>IF(BY2="-","-",IF(AND(MONTH('Balance sheet (Q)'!BY1)&gt;=1,MONTH('Balance sheet (Q)'!BY1)&lt;=3),1,IF(AND(MONTH('Balance sheet (Q)'!BY1)&gt;=4,MONTH('Balance sheet (Q)'!BY1)&lt;=6),2,IF(AND(MONTH('Balance sheet (Q)'!BY1)&gt;=7,MONTH('Balance sheet (Q)'!BY1)&lt;=9),3,4))))</f>
        <v>-</v>
      </c>
      <c r="BZ3" s="218" t="str">
        <f>IF(BZ2="-","-",IF(AND(MONTH('Balance sheet (Q)'!BZ1)&gt;=1,MONTH('Balance sheet (Q)'!BZ1)&lt;=3),1,IF(AND(MONTH('Balance sheet (Q)'!BZ1)&gt;=4,MONTH('Balance sheet (Q)'!BZ1)&lt;=6),2,IF(AND(MONTH('Balance sheet (Q)'!BZ1)&gt;=7,MONTH('Balance sheet (Q)'!BZ1)&lt;=9),3,4))))</f>
        <v>-</v>
      </c>
      <c r="CA3" s="218" t="str">
        <f>IF(CA2="-","-",IF(AND(MONTH('Balance sheet (Q)'!CA1)&gt;=1,MONTH('Balance sheet (Q)'!CA1)&lt;=3),1,IF(AND(MONTH('Balance sheet (Q)'!CA1)&gt;=4,MONTH('Balance sheet (Q)'!CA1)&lt;=6),2,IF(AND(MONTH('Balance sheet (Q)'!CA1)&gt;=7,MONTH('Balance sheet (Q)'!CA1)&lt;=9),3,4))))</f>
        <v>-</v>
      </c>
      <c r="CB3" s="218" t="str">
        <f>IF(CB2="-","-",IF(AND(MONTH('Balance sheet (Q)'!CB1)&gt;=1,MONTH('Balance sheet (Q)'!CB1)&lt;=3),1,IF(AND(MONTH('Balance sheet (Q)'!CB1)&gt;=4,MONTH('Balance sheet (Q)'!CB1)&lt;=6),2,IF(AND(MONTH('Balance sheet (Q)'!CB1)&gt;=7,MONTH('Balance sheet (Q)'!CB1)&lt;=9),3,4))))</f>
        <v>-</v>
      </c>
      <c r="CC3" s="218" t="str">
        <f>IF(CC2="-","-",IF(AND(MONTH('Balance sheet (Q)'!CC1)&gt;=1,MONTH('Balance sheet (Q)'!CC1)&lt;=3),1,IF(AND(MONTH('Balance sheet (Q)'!CC1)&gt;=4,MONTH('Balance sheet (Q)'!CC1)&lt;=6),2,IF(AND(MONTH('Balance sheet (Q)'!CC1)&gt;=7,MONTH('Balance sheet (Q)'!CC1)&lt;=9),3,4))))</f>
        <v>-</v>
      </c>
      <c r="CD3" s="218" t="str">
        <f>IF(CD2="-","-",IF(AND(MONTH('Balance sheet (Q)'!CD1)&gt;=1,MONTH('Balance sheet (Q)'!CD1)&lt;=3),1,IF(AND(MONTH('Balance sheet (Q)'!CD1)&gt;=4,MONTH('Balance sheet (Q)'!CD1)&lt;=6),2,IF(AND(MONTH('Balance sheet (Q)'!CD1)&gt;=7,MONTH('Balance sheet (Q)'!CD1)&lt;=9),3,4))))</f>
        <v>-</v>
      </c>
      <c r="CE3" s="218" t="str">
        <f>IF(CE2="-","-",IF(AND(MONTH('Balance sheet (Q)'!CE1)&gt;=1,MONTH('Balance sheet (Q)'!CE1)&lt;=3),1,IF(AND(MONTH('Balance sheet (Q)'!CE1)&gt;=4,MONTH('Balance sheet (Q)'!CE1)&lt;=6),2,IF(AND(MONTH('Balance sheet (Q)'!CE1)&gt;=7,MONTH('Balance sheet (Q)'!CE1)&lt;=9),3,4))))</f>
        <v>-</v>
      </c>
      <c r="CF3" s="218" t="str">
        <f>IF(CF2="-","-",IF(AND(MONTH('Balance sheet (Q)'!CF1)&gt;=1,MONTH('Balance sheet (Q)'!CF1)&lt;=3),1,IF(AND(MONTH('Balance sheet (Q)'!CF1)&gt;=4,MONTH('Balance sheet (Q)'!CF1)&lt;=6),2,IF(AND(MONTH('Balance sheet (Q)'!CF1)&gt;=7,MONTH('Balance sheet (Q)'!CF1)&lt;=9),3,4))))</f>
        <v>-</v>
      </c>
      <c r="CG3" s="218" t="str">
        <f>IF(CG2="-","-",IF(AND(MONTH('Balance sheet (Q)'!CG1)&gt;=1,MONTH('Balance sheet (Q)'!CG1)&lt;=3),1,IF(AND(MONTH('Balance sheet (Q)'!CG1)&gt;=4,MONTH('Balance sheet (Q)'!CG1)&lt;=6),2,IF(AND(MONTH('Balance sheet (Q)'!CG1)&gt;=7,MONTH('Balance sheet (Q)'!CG1)&lt;=9),3,4))))</f>
        <v>-</v>
      </c>
      <c r="CH3" s="218" t="str">
        <f>IF(CH2="-","-",IF(AND(MONTH('Balance sheet (Q)'!CH1)&gt;=1,MONTH('Balance sheet (Q)'!CH1)&lt;=3),1,IF(AND(MONTH('Balance sheet (Q)'!CH1)&gt;=4,MONTH('Balance sheet (Q)'!CH1)&lt;=6),2,IF(AND(MONTH('Balance sheet (Q)'!CH1)&gt;=7,MONTH('Balance sheet (Q)'!CH1)&lt;=9),3,4))))</f>
        <v>-</v>
      </c>
      <c r="CI3" s="218" t="str">
        <f>IF(CI2="-","-",IF(AND(MONTH('Balance sheet (Q)'!CI1)&gt;=1,MONTH('Balance sheet (Q)'!CI1)&lt;=3),1,IF(AND(MONTH('Balance sheet (Q)'!CI1)&gt;=4,MONTH('Balance sheet (Q)'!CI1)&lt;=6),2,IF(AND(MONTH('Balance sheet (Q)'!CI1)&gt;=7,MONTH('Balance sheet (Q)'!CI1)&lt;=9),3,4))))</f>
        <v>-</v>
      </c>
      <c r="CJ3" s="218" t="str">
        <f>IF(CJ2="-","-",IF(AND(MONTH('Balance sheet (Q)'!CJ1)&gt;=1,MONTH('Balance sheet (Q)'!CJ1)&lt;=3),1,IF(AND(MONTH('Balance sheet (Q)'!CJ1)&gt;=4,MONTH('Balance sheet (Q)'!CJ1)&lt;=6),2,IF(AND(MONTH('Balance sheet (Q)'!CJ1)&gt;=7,MONTH('Balance sheet (Q)'!CJ1)&lt;=9),3,4))))</f>
        <v>-</v>
      </c>
      <c r="CK3" s="218" t="str">
        <f>IF(CK2="-","-",IF(AND(MONTH('Balance sheet (Q)'!CK1)&gt;=1,MONTH('Balance sheet (Q)'!CK1)&lt;=3),1,IF(AND(MONTH('Balance sheet (Q)'!CK1)&gt;=4,MONTH('Balance sheet (Q)'!CK1)&lt;=6),2,IF(AND(MONTH('Balance sheet (Q)'!CK1)&gt;=7,MONTH('Balance sheet (Q)'!CK1)&lt;=9),3,4))))</f>
        <v>-</v>
      </c>
      <c r="CL3" s="218" t="str">
        <f>IF(CL2="-","-",IF(AND(MONTH('Balance sheet (Q)'!CL1)&gt;=1,MONTH('Balance sheet (Q)'!CL1)&lt;=3),1,IF(AND(MONTH('Balance sheet (Q)'!CL1)&gt;=4,MONTH('Balance sheet (Q)'!CL1)&lt;=6),2,IF(AND(MONTH('Balance sheet (Q)'!CL1)&gt;=7,MONTH('Balance sheet (Q)'!CL1)&lt;=9),3,4))))</f>
        <v>-</v>
      </c>
      <c r="CM3" s="218" t="str">
        <f>IF(CM2="-","-",IF(AND(MONTH('Balance sheet (Q)'!CM1)&gt;=1,MONTH('Balance sheet (Q)'!CM1)&lt;=3),1,IF(AND(MONTH('Balance sheet (Q)'!CM1)&gt;=4,MONTH('Balance sheet (Q)'!CM1)&lt;=6),2,IF(AND(MONTH('Balance sheet (Q)'!CM1)&gt;=7,MONTH('Balance sheet (Q)'!CM1)&lt;=9),3,4))))</f>
        <v>-</v>
      </c>
      <c r="CN3" s="218" t="str">
        <f>IF(CN2="-","-",IF(AND(MONTH('Balance sheet (Q)'!CN1)&gt;=1,MONTH('Balance sheet (Q)'!CN1)&lt;=3),1,IF(AND(MONTH('Balance sheet (Q)'!CN1)&gt;=4,MONTH('Balance sheet (Q)'!CN1)&lt;=6),2,IF(AND(MONTH('Balance sheet (Q)'!CN1)&gt;=7,MONTH('Balance sheet (Q)'!CN1)&lt;=9),3,4))))</f>
        <v>-</v>
      </c>
      <c r="CO3" s="218"/>
      <c r="CP3" s="218"/>
      <c r="CQ3" s="6"/>
      <c r="CR3" s="6"/>
    </row>
    <row r="4" spans="2:96">
      <c r="B4" s="135"/>
      <c r="C4" s="135"/>
      <c r="D4" s="222" t="s">
        <v>215</v>
      </c>
      <c r="E4" s="219" t="str">
        <f>E2&amp;"-"&amp;E3</f>
        <v>2013-1</v>
      </c>
      <c r="F4" s="219" t="str">
        <f t="shared" ref="F4:AK4" si="3">F2&amp;"-"&amp;F3</f>
        <v>2013-2</v>
      </c>
      <c r="G4" s="219" t="str">
        <f t="shared" si="3"/>
        <v>2013-3</v>
      </c>
      <c r="H4" s="219" t="str">
        <f t="shared" si="3"/>
        <v>2013-4</v>
      </c>
      <c r="I4" s="219" t="str">
        <f t="shared" si="3"/>
        <v>2014-1</v>
      </c>
      <c r="J4" s="219" t="str">
        <f t="shared" si="3"/>
        <v>2014-2</v>
      </c>
      <c r="K4" s="219" t="str">
        <f t="shared" si="3"/>
        <v>2014-3</v>
      </c>
      <c r="L4" s="219" t="str">
        <f t="shared" si="3"/>
        <v>2014-4</v>
      </c>
      <c r="M4" s="219" t="str">
        <f t="shared" si="3"/>
        <v>2015-1</v>
      </c>
      <c r="N4" s="219" t="str">
        <f t="shared" si="3"/>
        <v>2015-2</v>
      </c>
      <c r="O4" s="219" t="str">
        <f t="shared" si="3"/>
        <v>2015-3</v>
      </c>
      <c r="P4" s="219" t="str">
        <f t="shared" si="3"/>
        <v>2015-4</v>
      </c>
      <c r="Q4" s="219" t="str">
        <f t="shared" si="3"/>
        <v>2016-1</v>
      </c>
      <c r="R4" s="219" t="str">
        <f t="shared" si="3"/>
        <v>2016-2</v>
      </c>
      <c r="S4" s="219" t="str">
        <f t="shared" si="3"/>
        <v>2016-3</v>
      </c>
      <c r="T4" s="219" t="str">
        <f t="shared" si="3"/>
        <v>2016-4</v>
      </c>
      <c r="U4" s="219" t="str">
        <f t="shared" si="3"/>
        <v>2017-1</v>
      </c>
      <c r="V4" s="219" t="str">
        <f t="shared" si="3"/>
        <v>2017-2</v>
      </c>
      <c r="W4" s="219" t="str">
        <f t="shared" si="3"/>
        <v>2017-3</v>
      </c>
      <c r="X4" s="219" t="str">
        <f t="shared" si="3"/>
        <v>2017-4</v>
      </c>
      <c r="Y4" s="219" t="str">
        <f t="shared" si="3"/>
        <v>2018-1</v>
      </c>
      <c r="Z4" s="219" t="str">
        <f t="shared" si="3"/>
        <v>2018-2</v>
      </c>
      <c r="AA4" s="219" t="str">
        <f t="shared" si="3"/>
        <v>2018-3</v>
      </c>
      <c r="AB4" s="219" t="str">
        <f t="shared" si="3"/>
        <v>2018-4</v>
      </c>
      <c r="AC4" s="219" t="str">
        <f t="shared" si="3"/>
        <v>2019-1</v>
      </c>
      <c r="AD4" s="219" t="str">
        <f t="shared" si="3"/>
        <v>2019-2</v>
      </c>
      <c r="AE4" s="219" t="str">
        <f t="shared" si="3"/>
        <v>2019-3</v>
      </c>
      <c r="AF4" s="219" t="str">
        <f t="shared" si="3"/>
        <v>2019-4</v>
      </c>
      <c r="AG4" s="219" t="str">
        <f t="shared" si="3"/>
        <v>2020-1</v>
      </c>
      <c r="AH4" s="219" t="str">
        <f t="shared" si="3"/>
        <v>2020-2</v>
      </c>
      <c r="AI4" s="219" t="str">
        <f t="shared" si="3"/>
        <v>2020-3</v>
      </c>
      <c r="AJ4" s="219" t="str">
        <f t="shared" si="3"/>
        <v>2020-4</v>
      </c>
      <c r="AK4" s="219" t="str">
        <f t="shared" si="3"/>
        <v>2021-1</v>
      </c>
      <c r="AL4" s="219" t="str">
        <f t="shared" ref="AL4" si="4">AL2&amp;"-"&amp;AL3</f>
        <v>2021-2</v>
      </c>
      <c r="AM4" s="219" t="str">
        <f t="shared" ref="AM4" si="5">AM2&amp;"-"&amp;AM3</f>
        <v>2021-3</v>
      </c>
      <c r="AN4" s="219" t="str">
        <f t="shared" ref="AN4" si="6">AN2&amp;"-"&amp;AN3</f>
        <v>2021-4</v>
      </c>
      <c r="AO4" s="219" t="str">
        <f t="shared" ref="AO4" si="7">AO2&amp;"-"&amp;AO3</f>
        <v>2022-1</v>
      </c>
      <c r="AP4" s="219" t="str">
        <f t="shared" ref="AP4" si="8">AP2&amp;"-"&amp;AP3</f>
        <v>2022-2</v>
      </c>
      <c r="AQ4" s="219" t="str">
        <f t="shared" ref="AQ4" si="9">AQ2&amp;"-"&amp;AQ3</f>
        <v>2022-3</v>
      </c>
      <c r="AR4" s="219" t="str">
        <f t="shared" ref="AR4" si="10">AR2&amp;"-"&amp;AR3</f>
        <v>2022-4</v>
      </c>
      <c r="AS4" s="219" t="str">
        <f t="shared" ref="AS4" si="11">AS2&amp;"-"&amp;AS3</f>
        <v>2023-1</v>
      </c>
      <c r="AT4" s="219" t="str">
        <f t="shared" ref="AT4" si="12">AT2&amp;"-"&amp;AT3</f>
        <v>2023-2</v>
      </c>
      <c r="AU4" s="219" t="str">
        <f t="shared" ref="AU4" si="13">AU2&amp;"-"&amp;AU3</f>
        <v>2023-3</v>
      </c>
      <c r="AV4" s="219" t="str">
        <f t="shared" ref="AV4" si="14">AV2&amp;"-"&amp;AV3</f>
        <v>2023-4</v>
      </c>
      <c r="AW4" s="219" t="str">
        <f t="shared" ref="AW4" si="15">AW2&amp;"-"&amp;AW3</f>
        <v>2024-1</v>
      </c>
      <c r="AX4" s="219" t="str">
        <f t="shared" ref="AX4" si="16">AX2&amp;"-"&amp;AX3</f>
        <v>2024-2</v>
      </c>
      <c r="AY4" s="219" t="str">
        <f t="shared" ref="AY4" si="17">AY2&amp;"-"&amp;AY3</f>
        <v>2024-3</v>
      </c>
      <c r="AZ4" s="219" t="str">
        <f t="shared" ref="AZ4" si="18">AZ2&amp;"-"&amp;AZ3</f>
        <v>---</v>
      </c>
      <c r="BA4" s="219" t="str">
        <f t="shared" ref="BA4" si="19">BA2&amp;"-"&amp;BA3</f>
        <v>---</v>
      </c>
      <c r="BB4" s="219" t="str">
        <f t="shared" ref="BB4" si="20">BB2&amp;"-"&amp;BB3</f>
        <v>---</v>
      </c>
      <c r="BC4" s="219" t="str">
        <f t="shared" ref="BC4" si="21">BC2&amp;"-"&amp;BC3</f>
        <v>---</v>
      </c>
      <c r="BD4" s="219" t="str">
        <f t="shared" ref="BD4" si="22">BD2&amp;"-"&amp;BD3</f>
        <v>---</v>
      </c>
      <c r="BE4" s="219" t="str">
        <f t="shared" ref="BE4" si="23">BE2&amp;"-"&amp;BE3</f>
        <v>---</v>
      </c>
      <c r="BF4" s="219" t="str">
        <f t="shared" ref="BF4" si="24">BF2&amp;"-"&amp;BF3</f>
        <v>---</v>
      </c>
      <c r="BG4" s="219" t="str">
        <f t="shared" ref="BG4" si="25">BG2&amp;"-"&amp;BG3</f>
        <v>---</v>
      </c>
      <c r="BH4" s="219" t="str">
        <f t="shared" ref="BH4" si="26">BH2&amp;"-"&amp;BH3</f>
        <v>---</v>
      </c>
      <c r="BI4" s="219" t="str">
        <f t="shared" ref="BI4" si="27">BI2&amp;"-"&amp;BI3</f>
        <v>---</v>
      </c>
      <c r="BJ4" s="219" t="str">
        <f t="shared" ref="BJ4" si="28">BJ2&amp;"-"&amp;BJ3</f>
        <v>---</v>
      </c>
      <c r="BK4" s="219" t="str">
        <f t="shared" ref="BK4" si="29">BK2&amp;"-"&amp;BK3</f>
        <v>---</v>
      </c>
      <c r="BL4" s="219" t="str">
        <f t="shared" ref="BL4" si="30">BL2&amp;"-"&amp;BL3</f>
        <v>---</v>
      </c>
      <c r="BM4" s="219" t="str">
        <f t="shared" ref="BM4" si="31">BM2&amp;"-"&amp;BM3</f>
        <v>---</v>
      </c>
      <c r="BN4" s="219" t="str">
        <f t="shared" ref="BN4" si="32">BN2&amp;"-"&amp;BN3</f>
        <v>---</v>
      </c>
      <c r="BO4" s="219" t="str">
        <f t="shared" ref="BO4" si="33">BO2&amp;"-"&amp;BO3</f>
        <v>---</v>
      </c>
      <c r="BP4" s="219" t="str">
        <f t="shared" ref="BP4" si="34">BP2&amp;"-"&amp;BP3</f>
        <v>---</v>
      </c>
      <c r="BQ4" s="219" t="str">
        <f t="shared" ref="BQ4" si="35">BQ2&amp;"-"&amp;BQ3</f>
        <v>---</v>
      </c>
      <c r="BR4" s="219" t="str">
        <f t="shared" ref="BR4" si="36">BR2&amp;"-"&amp;BR3</f>
        <v>---</v>
      </c>
      <c r="BS4" s="219" t="str">
        <f t="shared" ref="BS4" si="37">BS2&amp;"-"&amp;BS3</f>
        <v>---</v>
      </c>
      <c r="BT4" s="219" t="str">
        <f t="shared" ref="BT4" si="38">BT2&amp;"-"&amp;BT3</f>
        <v>---</v>
      </c>
      <c r="BU4" s="219" t="str">
        <f t="shared" ref="BU4" si="39">BU2&amp;"-"&amp;BU3</f>
        <v>---</v>
      </c>
      <c r="BV4" s="219" t="str">
        <f t="shared" ref="BV4" si="40">BV2&amp;"-"&amp;BV3</f>
        <v>---</v>
      </c>
      <c r="BW4" s="219" t="str">
        <f t="shared" ref="BW4" si="41">BW2&amp;"-"&amp;BW3</f>
        <v>---</v>
      </c>
      <c r="BX4" s="219" t="str">
        <f t="shared" ref="BX4" si="42">BX2&amp;"-"&amp;BX3</f>
        <v>---</v>
      </c>
      <c r="BY4" s="219" t="str">
        <f t="shared" ref="BY4" si="43">BY2&amp;"-"&amp;BY3</f>
        <v>---</v>
      </c>
      <c r="BZ4" s="219" t="str">
        <f t="shared" ref="BZ4" si="44">BZ2&amp;"-"&amp;BZ3</f>
        <v>---</v>
      </c>
      <c r="CA4" s="219" t="str">
        <f t="shared" ref="CA4" si="45">CA2&amp;"-"&amp;CA3</f>
        <v>---</v>
      </c>
      <c r="CB4" s="219" t="str">
        <f t="shared" ref="CB4" si="46">CB2&amp;"-"&amp;CB3</f>
        <v>---</v>
      </c>
      <c r="CC4" s="219" t="str">
        <f t="shared" ref="CC4" si="47">CC2&amp;"-"&amp;CC3</f>
        <v>---</v>
      </c>
      <c r="CD4" s="219" t="str">
        <f t="shared" ref="CD4" si="48">CD2&amp;"-"&amp;CD3</f>
        <v>---</v>
      </c>
      <c r="CE4" s="219" t="str">
        <f t="shared" ref="CE4" si="49">CE2&amp;"-"&amp;CE3</f>
        <v>---</v>
      </c>
      <c r="CF4" s="219" t="str">
        <f t="shared" ref="CF4" si="50">CF2&amp;"-"&amp;CF3</f>
        <v>---</v>
      </c>
      <c r="CG4" s="219" t="str">
        <f t="shared" ref="CG4" si="51">CG2&amp;"-"&amp;CG3</f>
        <v>---</v>
      </c>
      <c r="CH4" s="219" t="str">
        <f t="shared" ref="CH4" si="52">CH2&amp;"-"&amp;CH3</f>
        <v>---</v>
      </c>
      <c r="CI4" s="219" t="str">
        <f t="shared" ref="CI4" si="53">CI2&amp;"-"&amp;CI3</f>
        <v>---</v>
      </c>
      <c r="CJ4" s="219" t="str">
        <f t="shared" ref="CJ4" si="54">CJ2&amp;"-"&amp;CJ3</f>
        <v>---</v>
      </c>
      <c r="CK4" s="219" t="str">
        <f t="shared" ref="CK4" si="55">CK2&amp;"-"&amp;CK3</f>
        <v>---</v>
      </c>
      <c r="CL4" s="219" t="str">
        <f t="shared" ref="CL4" si="56">CL2&amp;"-"&amp;CL3</f>
        <v>---</v>
      </c>
      <c r="CM4" s="219" t="str">
        <f t="shared" ref="CM4" si="57">CM2&amp;"-"&amp;CM3</f>
        <v>---</v>
      </c>
      <c r="CN4" s="219" t="str">
        <f t="shared" ref="CN4" si="58">CN2&amp;"-"&amp;CN3</f>
        <v>---</v>
      </c>
      <c r="CO4" s="219"/>
      <c r="CP4" s="219"/>
    </row>
    <row r="5" spans="2:96" ht="33.75" customHeight="1">
      <c r="B5" s="34"/>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row>
    <row r="6" spans="2:96">
      <c r="B6" s="194" t="s">
        <v>470</v>
      </c>
      <c r="C6" s="104"/>
      <c r="D6" s="105"/>
      <c r="E6" s="106">
        <f>IFERROR('P&amp;L (Q)'!E17/'P&amp;L (Q)'!E10,"-")</f>
        <v>9.4400380565542355E-2</v>
      </c>
      <c r="F6" s="106">
        <f>IFERROR('P&amp;L (Q)'!F17/'P&amp;L (Q)'!F10,"-")</f>
        <v>9.834446946227908E-2</v>
      </c>
      <c r="G6" s="106">
        <f>IFERROR('P&amp;L (Q)'!G17/'P&amp;L (Q)'!G10,"-")</f>
        <v>0.13064914632660071</v>
      </c>
      <c r="H6" s="106">
        <f>IFERROR('P&amp;L (Q)'!H17/'P&amp;L (Q)'!H10,"-")</f>
        <v>6.586516150616778E-2</v>
      </c>
      <c r="I6" s="106">
        <f>IFERROR('P&amp;L (Q)'!I17/'P&amp;L (Q)'!I10,"-")</f>
        <v>7.2371546107172627E-2</v>
      </c>
      <c r="J6" s="106">
        <f>IFERROR('P&amp;L (Q)'!J17/'P&amp;L (Q)'!J10,"-")</f>
        <v>9.8604997787559101E-2</v>
      </c>
      <c r="K6" s="106">
        <f>IFERROR('P&amp;L (Q)'!K17/'P&amp;L (Q)'!K10,"-")</f>
        <v>0.14214508907751142</v>
      </c>
      <c r="L6" s="106">
        <f>IFERROR('P&amp;L (Q)'!L17/'P&amp;L (Q)'!L10,"-")</f>
        <v>0.10022721534965917</v>
      </c>
      <c r="M6" s="106">
        <f>IFERROR('P&amp;L (Q)'!M17/'P&amp;L (Q)'!M10,"-")</f>
        <v>9.680324579785099E-2</v>
      </c>
      <c r="N6" s="106">
        <f>IFERROR('P&amp;L (Q)'!N17/'P&amp;L (Q)'!N10,"-")</f>
        <v>0.13101797488935055</v>
      </c>
      <c r="O6" s="106">
        <f>IFERROR('P&amp;L (Q)'!O17/'P&amp;L (Q)'!O10,"-")</f>
        <v>0.16180142230005562</v>
      </c>
      <c r="P6" s="106">
        <f>IFERROR('P&amp;L (Q)'!P17/'P&amp;L (Q)'!P10,"-")</f>
        <v>4.1153025221065467E-2</v>
      </c>
      <c r="Q6" s="106">
        <f>IFERROR('P&amp;L (Q)'!Q17/'P&amp;L (Q)'!Q10,"-")</f>
        <v>0.12291087753211712</v>
      </c>
      <c r="R6" s="106">
        <f>IFERROR('P&amp;L (Q)'!R17/'P&amp;L (Q)'!R10,"-")</f>
        <v>9.6642224805508367E-2</v>
      </c>
      <c r="S6" s="106">
        <f>IFERROR('P&amp;L (Q)'!S17/'P&amp;L (Q)'!S10,"-")</f>
        <v>0.15017316913504955</v>
      </c>
      <c r="T6" s="106">
        <f>IFERROR('P&amp;L (Q)'!T17/'P&amp;L (Q)'!T10,"-")</f>
        <v>5.6178457996717328E-2</v>
      </c>
      <c r="U6" s="106">
        <f>IFERROR('P&amp;L (Q)'!U17/'P&amp;L (Q)'!U10,"-")</f>
        <v>0.16194745714669331</v>
      </c>
      <c r="V6" s="106">
        <f>IFERROR('P&amp;L (Q)'!V17/'P&amp;L (Q)'!V10,"-")</f>
        <v>0.11240528171655788</v>
      </c>
      <c r="W6" s="106">
        <f>IFERROR('P&amp;L (Q)'!W17/'P&amp;L (Q)'!W10,"-")</f>
        <v>0.1705846486611583</v>
      </c>
      <c r="X6" s="106">
        <f>IFERROR('P&amp;L (Q)'!X17/'P&amp;L (Q)'!X10,"-")</f>
        <v>3.9099057191327537E-2</v>
      </c>
      <c r="Y6" s="106">
        <f>IFERROR('P&amp;L (Q)'!Y17/'P&amp;L (Q)'!Y10,"-")</f>
        <v>0.12232038785749277</v>
      </c>
      <c r="Z6" s="106">
        <f>IFERROR('P&amp;L (Q)'!Z17/'P&amp;L (Q)'!Z10,"-")</f>
        <v>0.17991797420475661</v>
      </c>
      <c r="AA6" s="106">
        <f>IFERROR('P&amp;L (Q)'!AA17/'P&amp;L (Q)'!AA10,"-")</f>
        <v>0.18526710504863866</v>
      </c>
      <c r="AB6" s="106">
        <f>IFERROR('P&amp;L (Q)'!AB17/'P&amp;L (Q)'!AB10,"-")</f>
        <v>-1.6120375881887996E-2</v>
      </c>
      <c r="AC6" s="106">
        <f>IFERROR('P&amp;L (Q)'!AC17/'P&amp;L (Q)'!AC10,"-")</f>
        <v>0.13443625639070245</v>
      </c>
      <c r="AD6" s="106">
        <f>IFERROR('P&amp;L (Q)'!AD17/'P&amp;L (Q)'!AD10,"-")</f>
        <v>0.12737034327994307</v>
      </c>
      <c r="AE6" s="106">
        <f>IFERROR('P&amp;L (Q)'!AE17/'P&amp;L (Q)'!AE10,"-")</f>
        <v>0.17925348633098204</v>
      </c>
      <c r="AF6" s="106">
        <f>IFERROR('P&amp;L (Q)'!AF17/'P&amp;L (Q)'!AF10,"-")</f>
        <v>-5.6672179112072257E-2</v>
      </c>
      <c r="AG6" s="106">
        <f>IFERROR('P&amp;L (Q)'!AG17/'P&amp;L (Q)'!AG10,"-")</f>
        <v>0.11961970613656008</v>
      </c>
      <c r="AH6" s="106">
        <f>IFERROR('P&amp;L (Q)'!AH17/'P&amp;L (Q)'!AH10,"-")</f>
        <v>0.16727300345573995</v>
      </c>
      <c r="AI6" s="106">
        <f>IFERROR('P&amp;L (Q)'!AI17/'P&amp;L (Q)'!AI10,"-")</f>
        <v>0.17118146668949616</v>
      </c>
      <c r="AJ6" s="106">
        <f>IFERROR('P&amp;L (Q)'!AJ17/'P&amp;L (Q)'!AJ10,"-")</f>
        <v>-3.2852757000056937E-2</v>
      </c>
      <c r="AK6" s="106">
        <f>IFERROR('P&amp;L (Q)'!AK17/'P&amp;L (Q)'!AK10,"-")</f>
        <v>0.12059917628046979</v>
      </c>
      <c r="AL6" s="106">
        <f>IFERROR('P&amp;L (Q)'!AL17/'P&amp;L (Q)'!AL10,"-")</f>
        <v>0.10558650354334873</v>
      </c>
      <c r="AM6" s="106">
        <f>IFERROR('P&amp;L (Q)'!AM17/'P&amp;L (Q)'!AM10,"-")</f>
        <v>0.12695825909826772</v>
      </c>
      <c r="AN6" s="106">
        <f>IFERROR('P&amp;L (Q)'!AN17/'P&amp;L (Q)'!AN10,"-")</f>
        <v>-7.6330595212556127E-3</v>
      </c>
      <c r="AO6" s="106">
        <f>IFERROR('P&amp;L (Q)'!AO17/'P&amp;L (Q)'!AO10,"-")</f>
        <v>9.3871295628222481E-2</v>
      </c>
      <c r="AP6" s="106">
        <f>IFERROR('P&amp;L (Q)'!AP17/'P&amp;L (Q)'!AP10,"-")</f>
        <v>0.11483426151878931</v>
      </c>
      <c r="AQ6" s="106">
        <f>IFERROR('P&amp;L (Q)'!AQ17/'P&amp;L (Q)'!AQ10,"-")</f>
        <v>0.12821628283278558</v>
      </c>
      <c r="AR6" s="106">
        <f>IFERROR('P&amp;L (Q)'!AR17/'P&amp;L (Q)'!AR10,"-")</f>
        <v>-3.3217319076648835E-2</v>
      </c>
      <c r="AS6" s="106">
        <f>IFERROR('P&amp;L (Q)'!AS17/'P&amp;L (Q)'!AS10,"-")</f>
        <v>0.13673940567513221</v>
      </c>
      <c r="AT6" s="106">
        <f>IFERROR('P&amp;L (Q)'!AT17/'P&amp;L (Q)'!AT10,"-")</f>
        <v>0.14161448056961481</v>
      </c>
      <c r="AU6" s="106">
        <f>IFERROR('P&amp;L (Q)'!AU17/'P&amp;L (Q)'!AU10,"-")</f>
        <v>0.20445287259446551</v>
      </c>
      <c r="AV6" s="106">
        <f>IFERROR('P&amp;L (Q)'!AV17/'P&amp;L (Q)'!AV10,"-")</f>
        <v>3.3652901654158969E-2</v>
      </c>
      <c r="AW6" s="106">
        <f>IFERROR('P&amp;L (Q)'!AW17/'P&amp;L (Q)'!AW10,"-")</f>
        <v>9.8453054709040783E-2</v>
      </c>
      <c r="AX6" s="106">
        <f>IFERROR('P&amp;L (Q)'!AX17/'P&amp;L (Q)'!AX10,"-")</f>
        <v>0.13777222157110425</v>
      </c>
      <c r="AY6" s="106">
        <f>IFERROR('P&amp;L (Q)'!AY17/'P&amp;L (Q)'!AY10,"-")</f>
        <v>0.20276943419634985</v>
      </c>
      <c r="AZ6" s="106" t="str">
        <f>IFERROR('P&amp;L (Q)'!AZ17/'P&amp;L (Q)'!AZ10,"-")</f>
        <v>-</v>
      </c>
      <c r="BA6" s="106" t="str">
        <f>IFERROR('P&amp;L (Q)'!BA17/'P&amp;L (Q)'!BA10,"-")</f>
        <v>-</v>
      </c>
      <c r="BB6" s="106" t="str">
        <f>IFERROR('P&amp;L (Q)'!BB17/'P&amp;L (Q)'!BB10,"-")</f>
        <v>-</v>
      </c>
      <c r="BC6" s="106" t="str">
        <f>IFERROR('P&amp;L (Q)'!BC17/'P&amp;L (Q)'!BC10,"-")</f>
        <v>-</v>
      </c>
      <c r="BD6" s="106" t="str">
        <f>IFERROR('P&amp;L (Q)'!BD17/'P&amp;L (Q)'!BD10,"-")</f>
        <v>-</v>
      </c>
      <c r="BE6" s="106" t="str">
        <f>IFERROR('P&amp;L (Q)'!BE17/'P&amp;L (Q)'!BE10,"-")</f>
        <v>-</v>
      </c>
      <c r="BF6" s="106" t="str">
        <f>IFERROR('P&amp;L (Q)'!BF17/'P&amp;L (Q)'!BF10,"-")</f>
        <v>-</v>
      </c>
      <c r="BG6" s="106" t="str">
        <f>IFERROR('P&amp;L (Q)'!BG17/'P&amp;L (Q)'!BG10,"-")</f>
        <v>-</v>
      </c>
      <c r="BH6" s="106" t="str">
        <f>IFERROR('P&amp;L (Q)'!BH17/'P&amp;L (Q)'!BH10,"-")</f>
        <v>-</v>
      </c>
      <c r="BI6" s="106" t="str">
        <f>IFERROR('P&amp;L (Q)'!BI17/'P&amp;L (Q)'!BI10,"-")</f>
        <v>-</v>
      </c>
      <c r="BJ6" s="106" t="str">
        <f>IFERROR('P&amp;L (Q)'!BJ17/'P&amp;L (Q)'!BJ10,"-")</f>
        <v>-</v>
      </c>
      <c r="BK6" s="106" t="str">
        <f>IFERROR('P&amp;L (Q)'!BK17/'P&amp;L (Q)'!BK10,"-")</f>
        <v>-</v>
      </c>
      <c r="BL6" s="106" t="str">
        <f>IFERROR('P&amp;L (Q)'!BL17/'P&amp;L (Q)'!BL10,"-")</f>
        <v>-</v>
      </c>
      <c r="BM6" s="106" t="str">
        <f>IFERROR('P&amp;L (Q)'!BM17/'P&amp;L (Q)'!BM10,"-")</f>
        <v>-</v>
      </c>
      <c r="BN6" s="106" t="str">
        <f>IFERROR('P&amp;L (Q)'!BN17/'P&amp;L (Q)'!BN10,"-")</f>
        <v>-</v>
      </c>
      <c r="BO6" s="106" t="str">
        <f>IFERROR('P&amp;L (Q)'!BO17/'P&amp;L (Q)'!BO10,"-")</f>
        <v>-</v>
      </c>
      <c r="BP6" s="106" t="str">
        <f>IFERROR('P&amp;L (Q)'!BP17/'P&amp;L (Q)'!BP10,"-")</f>
        <v>-</v>
      </c>
      <c r="BQ6" s="106" t="str">
        <f>IFERROR('P&amp;L (Q)'!BQ17/'P&amp;L (Q)'!BQ10,"-")</f>
        <v>-</v>
      </c>
      <c r="BR6" s="106" t="str">
        <f>IFERROR('P&amp;L (Q)'!BR17/'P&amp;L (Q)'!BR10,"-")</f>
        <v>-</v>
      </c>
      <c r="BS6" s="106" t="str">
        <f>IFERROR('P&amp;L (Q)'!BS17/'P&amp;L (Q)'!BS10,"-")</f>
        <v>-</v>
      </c>
      <c r="BT6" s="106" t="str">
        <f>IFERROR('P&amp;L (Q)'!BT17/'P&amp;L (Q)'!BT10,"-")</f>
        <v>-</v>
      </c>
      <c r="BU6" s="106" t="str">
        <f>IFERROR('P&amp;L (Q)'!BU17/'P&amp;L (Q)'!BU10,"-")</f>
        <v>-</v>
      </c>
      <c r="BV6" s="106" t="str">
        <f>IFERROR('P&amp;L (Q)'!BV17/'P&amp;L (Q)'!BV10,"-")</f>
        <v>-</v>
      </c>
      <c r="BW6" s="106" t="str">
        <f>IFERROR('P&amp;L (Q)'!BW17/'P&amp;L (Q)'!BW10,"-")</f>
        <v>-</v>
      </c>
      <c r="BX6" s="106" t="str">
        <f>IFERROR('P&amp;L (Q)'!BX17/'P&amp;L (Q)'!BX10,"-")</f>
        <v>-</v>
      </c>
      <c r="BY6" s="106" t="str">
        <f>IFERROR('P&amp;L (Q)'!BY17/'P&amp;L (Q)'!BY10,"-")</f>
        <v>-</v>
      </c>
      <c r="BZ6" s="106" t="str">
        <f>IFERROR('P&amp;L (Q)'!BZ17/'P&amp;L (Q)'!BZ10,"-")</f>
        <v>-</v>
      </c>
      <c r="CA6" s="106" t="str">
        <f>IFERROR('P&amp;L (Q)'!CA17/'P&amp;L (Q)'!CA10,"-")</f>
        <v>-</v>
      </c>
      <c r="CB6" s="106" t="str">
        <f>IFERROR('P&amp;L (Q)'!CB17/'P&amp;L (Q)'!CB10,"-")</f>
        <v>-</v>
      </c>
      <c r="CC6" s="106" t="str">
        <f>IFERROR('P&amp;L (Q)'!CC17/'P&amp;L (Q)'!CC10,"-")</f>
        <v>-</v>
      </c>
      <c r="CD6" s="106" t="str">
        <f>IFERROR('P&amp;L (Q)'!CD17/'P&amp;L (Q)'!CD10,"-")</f>
        <v>-</v>
      </c>
      <c r="CE6" s="106" t="str">
        <f>IFERROR('P&amp;L (Q)'!CE17/'P&amp;L (Q)'!CE10,"-")</f>
        <v>-</v>
      </c>
      <c r="CF6" s="106" t="str">
        <f>IFERROR('P&amp;L (Q)'!CF17/'P&amp;L (Q)'!CF10,"-")</f>
        <v>-</v>
      </c>
      <c r="CG6" s="106" t="str">
        <f>IFERROR('P&amp;L (Q)'!CG17/'P&amp;L (Q)'!CG10,"-")</f>
        <v>-</v>
      </c>
      <c r="CH6" s="106" t="str">
        <f>IFERROR('P&amp;L (Q)'!CH17/'P&amp;L (Q)'!CH10,"-")</f>
        <v>-</v>
      </c>
      <c r="CI6" s="106" t="str">
        <f>IFERROR('P&amp;L (Q)'!CI17/'P&amp;L (Q)'!CI10,"-")</f>
        <v>-</v>
      </c>
      <c r="CJ6" s="106" t="str">
        <f>IFERROR('P&amp;L (Q)'!CJ17/'P&amp;L (Q)'!CJ10,"-")</f>
        <v>-</v>
      </c>
      <c r="CK6" s="106" t="str">
        <f>IFERROR('P&amp;L (Q)'!CK17/'P&amp;L (Q)'!CK10,"-")</f>
        <v>-</v>
      </c>
      <c r="CL6" s="106" t="str">
        <f>IFERROR('P&amp;L (Q)'!CL17/'P&amp;L (Q)'!CL10,"-")</f>
        <v>-</v>
      </c>
      <c r="CM6" s="106" t="str">
        <f>IFERROR('P&amp;L (Q)'!CM17/'P&amp;L (Q)'!CM10,"-")</f>
        <v>-</v>
      </c>
      <c r="CN6" s="106" t="str">
        <f>IFERROR('P&amp;L (Q)'!CN17/'P&amp;L (Q)'!CN10,"-")</f>
        <v>-</v>
      </c>
      <c r="CO6" s="106"/>
      <c r="CP6" s="106"/>
    </row>
    <row r="7" spans="2:96">
      <c r="B7" s="194" t="s">
        <v>471</v>
      </c>
      <c r="C7" s="104"/>
      <c r="D7" s="105"/>
      <c r="E7" s="106">
        <f>IFERROR('P&amp;L (Q)'!E26/'P&amp;L (Q)'!E10,"-")</f>
        <v>5.9536551673665047E-2</v>
      </c>
      <c r="F7" s="106">
        <f>IFERROR('P&amp;L (Q)'!F26/'P&amp;L (Q)'!F10,"-")</f>
        <v>7.8670351428019161E-2</v>
      </c>
      <c r="G7" s="106">
        <f>IFERROR('P&amp;L (Q)'!G26/'P&amp;L (Q)'!G10,"-")</f>
        <v>0.10985851512902046</v>
      </c>
      <c r="H7" s="106">
        <f>IFERROR('P&amp;L (Q)'!H26/'P&amp;L (Q)'!H10,"-")</f>
        <v>5.5763606341531852E-2</v>
      </c>
      <c r="I7" s="106">
        <f>IFERROR('P&amp;L (Q)'!I26/'P&amp;L (Q)'!I10,"-")</f>
        <v>4.9347087661435599E-2</v>
      </c>
      <c r="J7" s="106">
        <f>IFERROR('P&amp;L (Q)'!J26/'P&amp;L (Q)'!J10,"-")</f>
        <v>8.0224271641165371E-2</v>
      </c>
      <c r="K7" s="106">
        <f>IFERROR('P&amp;L (Q)'!K26/'P&amp;L (Q)'!K10,"-")</f>
        <v>0.10020054099431024</v>
      </c>
      <c r="L7" s="106">
        <f>IFERROR('P&amp;L (Q)'!L26/'P&amp;L (Q)'!L10,"-")</f>
        <v>5.1853396704828601E-2</v>
      </c>
      <c r="M7" s="106">
        <f>IFERROR('P&amp;L (Q)'!M26/'P&amp;L (Q)'!M10,"-")</f>
        <v>2.7856792545365376E-2</v>
      </c>
      <c r="N7" s="106">
        <f>IFERROR('P&amp;L (Q)'!N26/'P&amp;L (Q)'!N10,"-")</f>
        <v>0.11303744015897389</v>
      </c>
      <c r="O7" s="106">
        <f>IFERROR('P&amp;L (Q)'!O26/'P&amp;L (Q)'!O10,"-")</f>
        <v>0.12856906201559559</v>
      </c>
      <c r="P7" s="106">
        <f>IFERROR('P&amp;L (Q)'!P26/'P&amp;L (Q)'!P10,"-")</f>
        <v>3.9976913359759551E-2</v>
      </c>
      <c r="Q7" s="106">
        <f>IFERROR('P&amp;L (Q)'!Q26/'P&amp;L (Q)'!Q10,"-")</f>
        <v>9.5992912085699322E-2</v>
      </c>
      <c r="R7" s="106">
        <f>IFERROR('P&amp;L (Q)'!R26/'P&amp;L (Q)'!R10,"-")</f>
        <v>8.5503666279173746E-2</v>
      </c>
      <c r="S7" s="106">
        <f>IFERROR('P&amp;L (Q)'!S26/'P&amp;L (Q)'!S10,"-")</f>
        <v>0.1220632584892042</v>
      </c>
      <c r="T7" s="106">
        <f>IFERROR('P&amp;L (Q)'!T26/'P&amp;L (Q)'!T10,"-")</f>
        <v>5.2192356063351313E-2</v>
      </c>
      <c r="U7" s="106">
        <f>IFERROR('P&amp;L (Q)'!U26/'P&amp;L (Q)'!U10,"-")</f>
        <v>0.11534215512225687</v>
      </c>
      <c r="V7" s="106">
        <f>IFERROR('P&amp;L (Q)'!V26/'P&amp;L (Q)'!V10,"-")</f>
        <v>9.8381974141596024E-2</v>
      </c>
      <c r="W7" s="106">
        <f>IFERROR('P&amp;L (Q)'!W26/'P&amp;L (Q)'!W10,"-")</f>
        <v>0.14134999032001794</v>
      </c>
      <c r="X7" s="106">
        <f>IFERROR('P&amp;L (Q)'!X26/'P&amp;L (Q)'!X10,"-")</f>
        <v>9.3696641140770176E-4</v>
      </c>
      <c r="Y7" s="106">
        <f>IFERROR('P&amp;L (Q)'!Y26/'P&amp;L (Q)'!Y10,"-")</f>
        <v>8.892342517357299E-2</v>
      </c>
      <c r="Z7" s="106">
        <f>IFERROR('P&amp;L (Q)'!Z26/'P&amp;L (Q)'!Z10,"-")</f>
        <v>0.14959261987751107</v>
      </c>
      <c r="AA7" s="106">
        <f>IFERROR('P&amp;L (Q)'!AA26/'P&amp;L (Q)'!AA10,"-")</f>
        <v>0.14541600999945656</v>
      </c>
      <c r="AB7" s="106">
        <f>IFERROR('P&amp;L (Q)'!AB26/'P&amp;L (Q)'!AB10,"-")</f>
        <v>-1.0802213136349886E-2</v>
      </c>
      <c r="AC7" s="106">
        <f>IFERROR('P&amp;L (Q)'!AC26/'P&amp;L (Q)'!AC10,"-")</f>
        <v>0.10979168449967706</v>
      </c>
      <c r="AD7" s="106">
        <f>IFERROR('P&amp;L (Q)'!AD26/'P&amp;L (Q)'!AD10,"-")</f>
        <v>0.10099864160857429</v>
      </c>
      <c r="AE7" s="106">
        <f>IFERROR('P&amp;L (Q)'!AE26/'P&amp;L (Q)'!AE10,"-")</f>
        <v>0.1462267984266814</v>
      </c>
      <c r="AF7" s="106">
        <f>IFERROR('P&amp;L (Q)'!AF26/'P&amp;L (Q)'!AF10,"-")</f>
        <v>-5.4749890457815656E-2</v>
      </c>
      <c r="AG7" s="106">
        <f>IFERROR('P&amp;L (Q)'!AG26/'P&amp;L (Q)'!AG10,"-")</f>
        <v>9.1389741602837304E-2</v>
      </c>
      <c r="AH7" s="106">
        <f>IFERROR('P&amp;L (Q)'!AH26/'P&amp;L (Q)'!AH10,"-")</f>
        <v>0.14073216116659704</v>
      </c>
      <c r="AI7" s="106">
        <f>IFERROR('P&amp;L (Q)'!AI26/'P&amp;L (Q)'!AI10,"-")</f>
        <v>0.14162787641805072</v>
      </c>
      <c r="AJ7" s="106">
        <f>IFERROR('P&amp;L (Q)'!AJ26/'P&amp;L (Q)'!AJ10,"-")</f>
        <v>-1.268715308418729E-2</v>
      </c>
      <c r="AK7" s="106">
        <f>IFERROR('P&amp;L (Q)'!AK26/'P&amp;L (Q)'!AK10,"-")</f>
        <v>9.4817554502556439E-2</v>
      </c>
      <c r="AL7" s="106">
        <f>IFERROR('P&amp;L (Q)'!AL26/'P&amp;L (Q)'!AL10,"-")</f>
        <v>9.5573458378873891E-2</v>
      </c>
      <c r="AM7" s="106">
        <f>IFERROR('P&amp;L (Q)'!AM26/'P&amp;L (Q)'!AM10,"-")</f>
        <v>0.10491091169310764</v>
      </c>
      <c r="AN7" s="106">
        <f>IFERROR('P&amp;L (Q)'!AN26/'P&amp;L (Q)'!AN10,"-")</f>
        <v>4.9825955170480882E-4</v>
      </c>
      <c r="AO7" s="106">
        <f>IFERROR('P&amp;L (Q)'!AO26/'P&amp;L (Q)'!AO10,"-")</f>
        <v>6.3035544062735344E-2</v>
      </c>
      <c r="AP7" s="106">
        <f>IFERROR('P&amp;L (Q)'!AP26/'P&amp;L (Q)'!AP10,"-")</f>
        <v>5.1578695918950437E-2</v>
      </c>
      <c r="AQ7" s="106">
        <f>IFERROR('P&amp;L (Q)'!AQ26/'P&amp;L (Q)'!AQ10,"-")</f>
        <v>8.766670045341983E-2</v>
      </c>
      <c r="AR7" s="106">
        <f>IFERROR('P&amp;L (Q)'!AR26/'P&amp;L (Q)'!AR10,"-")</f>
        <v>-2.4309476500510668E-2</v>
      </c>
      <c r="AS7" s="106">
        <f>IFERROR('P&amp;L (Q)'!AS26/'P&amp;L (Q)'!AS10,"-")</f>
        <v>8.5534122787418385E-2</v>
      </c>
      <c r="AT7" s="106">
        <f>IFERROR('P&amp;L (Q)'!AT26/'P&amp;L (Q)'!AT10,"-")</f>
        <v>0.10330273655314404</v>
      </c>
      <c r="AU7" s="106">
        <f>IFERROR('P&amp;L (Q)'!AU26/'P&amp;L (Q)'!AU10,"-")</f>
        <v>0.15214659066545419</v>
      </c>
      <c r="AV7" s="106">
        <f>IFERROR('P&amp;L (Q)'!AV26/'P&amp;L (Q)'!AV10,"-")</f>
        <v>6.6205650072688697E-3</v>
      </c>
      <c r="AW7" s="106">
        <f>IFERROR('P&amp;L (Q)'!AW26/'P&amp;L (Q)'!AW10,"-")</f>
        <v>6.1297344362211584E-2</v>
      </c>
      <c r="AX7" s="106">
        <f>IFERROR('P&amp;L (Q)'!AX26/'P&amp;L (Q)'!AX10,"-")</f>
        <v>9.183801921232089E-2</v>
      </c>
      <c r="AY7" s="106">
        <f>IFERROR('P&amp;L (Q)'!AY26/'P&amp;L (Q)'!AY10,"-")</f>
        <v>0.14566260733291977</v>
      </c>
      <c r="AZ7" s="106" t="str">
        <f>IFERROR('P&amp;L (Q)'!AZ26/'P&amp;L (Q)'!AZ10,"-")</f>
        <v>-</v>
      </c>
      <c r="BA7" s="106" t="str">
        <f>IFERROR('P&amp;L (Q)'!BA26/'P&amp;L (Q)'!BA10,"-")</f>
        <v>-</v>
      </c>
      <c r="BB7" s="106" t="str">
        <f>IFERROR('P&amp;L (Q)'!BB26/'P&amp;L (Q)'!BB10,"-")</f>
        <v>-</v>
      </c>
      <c r="BC7" s="106" t="str">
        <f>IFERROR('P&amp;L (Q)'!BC26/'P&amp;L (Q)'!BC10,"-")</f>
        <v>-</v>
      </c>
      <c r="BD7" s="106" t="str">
        <f>IFERROR('P&amp;L (Q)'!BD26/'P&amp;L (Q)'!BD10,"-")</f>
        <v>-</v>
      </c>
      <c r="BE7" s="106" t="str">
        <f>IFERROR('P&amp;L (Q)'!BE26/'P&amp;L (Q)'!BE10,"-")</f>
        <v>-</v>
      </c>
      <c r="BF7" s="106" t="str">
        <f>IFERROR('P&amp;L (Q)'!BF26/'P&amp;L (Q)'!BF10,"-")</f>
        <v>-</v>
      </c>
      <c r="BG7" s="106" t="str">
        <f>IFERROR('P&amp;L (Q)'!BG26/'P&amp;L (Q)'!BG10,"-")</f>
        <v>-</v>
      </c>
      <c r="BH7" s="106" t="str">
        <f>IFERROR('P&amp;L (Q)'!BH26/'P&amp;L (Q)'!BH10,"-")</f>
        <v>-</v>
      </c>
      <c r="BI7" s="106" t="str">
        <f>IFERROR('P&amp;L (Q)'!BI26/'P&amp;L (Q)'!BI10,"-")</f>
        <v>-</v>
      </c>
      <c r="BJ7" s="106" t="str">
        <f>IFERROR('P&amp;L (Q)'!BJ26/'P&amp;L (Q)'!BJ10,"-")</f>
        <v>-</v>
      </c>
      <c r="BK7" s="106" t="str">
        <f>IFERROR('P&amp;L (Q)'!BK26/'P&amp;L (Q)'!BK10,"-")</f>
        <v>-</v>
      </c>
      <c r="BL7" s="106" t="str">
        <f>IFERROR('P&amp;L (Q)'!BL26/'P&amp;L (Q)'!BL10,"-")</f>
        <v>-</v>
      </c>
      <c r="BM7" s="106" t="str">
        <f>IFERROR('P&amp;L (Q)'!BM26/'P&amp;L (Q)'!BM10,"-")</f>
        <v>-</v>
      </c>
      <c r="BN7" s="106" t="str">
        <f>IFERROR('P&amp;L (Q)'!BN26/'P&amp;L (Q)'!BN10,"-")</f>
        <v>-</v>
      </c>
      <c r="BO7" s="106" t="str">
        <f>IFERROR('P&amp;L (Q)'!BO26/'P&amp;L (Q)'!BO10,"-")</f>
        <v>-</v>
      </c>
      <c r="BP7" s="106" t="str">
        <f>IFERROR('P&amp;L (Q)'!BP26/'P&amp;L (Q)'!BP10,"-")</f>
        <v>-</v>
      </c>
      <c r="BQ7" s="106" t="str">
        <f>IFERROR('P&amp;L (Q)'!BQ26/'P&amp;L (Q)'!BQ10,"-")</f>
        <v>-</v>
      </c>
      <c r="BR7" s="106" t="str">
        <f>IFERROR('P&amp;L (Q)'!BR26/'P&amp;L (Q)'!BR10,"-")</f>
        <v>-</v>
      </c>
      <c r="BS7" s="106" t="str">
        <f>IFERROR('P&amp;L (Q)'!BS26/'P&amp;L (Q)'!BS10,"-")</f>
        <v>-</v>
      </c>
      <c r="BT7" s="106" t="str">
        <f>IFERROR('P&amp;L (Q)'!BT26/'P&amp;L (Q)'!BT10,"-")</f>
        <v>-</v>
      </c>
      <c r="BU7" s="106" t="str">
        <f>IFERROR('P&amp;L (Q)'!BU26/'P&amp;L (Q)'!BU10,"-")</f>
        <v>-</v>
      </c>
      <c r="BV7" s="106" t="str">
        <f>IFERROR('P&amp;L (Q)'!BV26/'P&amp;L (Q)'!BV10,"-")</f>
        <v>-</v>
      </c>
      <c r="BW7" s="106" t="str">
        <f>IFERROR('P&amp;L (Q)'!BW26/'P&amp;L (Q)'!BW10,"-")</f>
        <v>-</v>
      </c>
      <c r="BX7" s="106" t="str">
        <f>IFERROR('P&amp;L (Q)'!BX26/'P&amp;L (Q)'!BX10,"-")</f>
        <v>-</v>
      </c>
      <c r="BY7" s="106" t="str">
        <f>IFERROR('P&amp;L (Q)'!BY26/'P&amp;L (Q)'!BY10,"-")</f>
        <v>-</v>
      </c>
      <c r="BZ7" s="106" t="str">
        <f>IFERROR('P&amp;L (Q)'!BZ26/'P&amp;L (Q)'!BZ10,"-")</f>
        <v>-</v>
      </c>
      <c r="CA7" s="106" t="str">
        <f>IFERROR('P&amp;L (Q)'!CA26/'P&amp;L (Q)'!CA10,"-")</f>
        <v>-</v>
      </c>
      <c r="CB7" s="106" t="str">
        <f>IFERROR('P&amp;L (Q)'!CB26/'P&amp;L (Q)'!CB10,"-")</f>
        <v>-</v>
      </c>
      <c r="CC7" s="106" t="str">
        <f>IFERROR('P&amp;L (Q)'!CC26/'P&amp;L (Q)'!CC10,"-")</f>
        <v>-</v>
      </c>
      <c r="CD7" s="106" t="str">
        <f>IFERROR('P&amp;L (Q)'!CD26/'P&amp;L (Q)'!CD10,"-")</f>
        <v>-</v>
      </c>
      <c r="CE7" s="106" t="str">
        <f>IFERROR('P&amp;L (Q)'!CE26/'P&amp;L (Q)'!CE10,"-")</f>
        <v>-</v>
      </c>
      <c r="CF7" s="106" t="str">
        <f>IFERROR('P&amp;L (Q)'!CF26/'P&amp;L (Q)'!CF10,"-")</f>
        <v>-</v>
      </c>
      <c r="CG7" s="106" t="str">
        <f>IFERROR('P&amp;L (Q)'!CG26/'P&amp;L (Q)'!CG10,"-")</f>
        <v>-</v>
      </c>
      <c r="CH7" s="106" t="str">
        <f>IFERROR('P&amp;L (Q)'!CH26/'P&amp;L (Q)'!CH10,"-")</f>
        <v>-</v>
      </c>
      <c r="CI7" s="106" t="str">
        <f>IFERROR('P&amp;L (Q)'!CI26/'P&amp;L (Q)'!CI10,"-")</f>
        <v>-</v>
      </c>
      <c r="CJ7" s="106" t="str">
        <f>IFERROR('P&amp;L (Q)'!CJ26/'P&amp;L (Q)'!CJ10,"-")</f>
        <v>-</v>
      </c>
      <c r="CK7" s="106" t="str">
        <f>IFERROR('P&amp;L (Q)'!CK26/'P&amp;L (Q)'!CK10,"-")</f>
        <v>-</v>
      </c>
      <c r="CL7" s="106" t="str">
        <f>IFERROR('P&amp;L (Q)'!CL26/'P&amp;L (Q)'!CL10,"-")</f>
        <v>-</v>
      </c>
      <c r="CM7" s="106" t="str">
        <f>IFERROR('P&amp;L (Q)'!CM26/'P&amp;L (Q)'!CM10,"-")</f>
        <v>-</v>
      </c>
      <c r="CN7" s="106" t="str">
        <f>IFERROR('P&amp;L (Q)'!CN26/'P&amp;L (Q)'!CN10,"-")</f>
        <v>-</v>
      </c>
      <c r="CO7" s="106"/>
      <c r="CP7" s="106"/>
    </row>
    <row r="8" spans="2:96">
      <c r="B8" s="159" t="s">
        <v>472</v>
      </c>
      <c r="C8" s="104"/>
      <c r="D8" s="105"/>
      <c r="E8" s="107">
        <f>IF(E1="-","-",'P&amp;L (Q)'!E17+'Cash flow (Q)'!E9)</f>
        <v>14991</v>
      </c>
      <c r="F8" s="107">
        <f>IF(F1="-","-",'P&amp;L (Q)'!F17+'Cash flow (Q)'!F9)</f>
        <v>23695</v>
      </c>
      <c r="G8" s="107">
        <f>IF(G1="-","-",'P&amp;L (Q)'!G17+'Cash flow (Q)'!G9)</f>
        <v>28422</v>
      </c>
      <c r="H8" s="107">
        <f>IF(H1="-","-",'P&amp;L (Q)'!H17+'Cash flow (Q)'!H9)</f>
        <v>10918</v>
      </c>
      <c r="I8" s="107">
        <f>IF(I1="-","-",'P&amp;L (Q)'!I17+'Cash flow (Q)'!I9)</f>
        <v>12646</v>
      </c>
      <c r="J8" s="107">
        <f>IF(J1="-","-",'P&amp;L (Q)'!J17+'Cash flow (Q)'!J9)</f>
        <v>21477</v>
      </c>
      <c r="K8" s="107">
        <f>IF(K1="-","-",'P&amp;L (Q)'!K17+'Cash flow (Q)'!K9)</f>
        <v>28961</v>
      </c>
      <c r="L8" s="107">
        <f>IF(L1="-","-",'P&amp;L (Q)'!L17+'Cash flow (Q)'!L9)</f>
        <v>13295</v>
      </c>
      <c r="M8" s="107">
        <f>IF(M1="-","-",'P&amp;L (Q)'!M17+'Cash flow (Q)'!M9)</f>
        <v>15337</v>
      </c>
      <c r="N8" s="107">
        <f>IF(N1="-","-",'P&amp;L (Q)'!N17+'Cash flow (Q)'!N9)</f>
        <v>27677</v>
      </c>
      <c r="O8" s="107">
        <f>IF(O1="-","-",'P&amp;L (Q)'!O17+'Cash flow (Q)'!O9)</f>
        <v>31803</v>
      </c>
      <c r="P8" s="107">
        <f>IF(P1="-","-",'P&amp;L (Q)'!P17+'Cash flow (Q)'!P9)</f>
        <v>8479</v>
      </c>
      <c r="Q8" s="107">
        <f>IF(Q1="-","-",'P&amp;L (Q)'!Q17+'Cash flow (Q)'!Q9)</f>
        <v>19746</v>
      </c>
      <c r="R8" s="107">
        <f>IF(R1="-","-",'P&amp;L (Q)'!R17+'Cash flow (Q)'!R9)</f>
        <v>21961</v>
      </c>
      <c r="S8" s="107">
        <f>IF(S1="-","-",'P&amp;L (Q)'!S17+'Cash flow (Q)'!S9)</f>
        <v>31334</v>
      </c>
      <c r="T8" s="107">
        <f>IF(T1="-","-",'P&amp;L (Q)'!T17+'Cash flow (Q)'!T9)</f>
        <v>9593</v>
      </c>
      <c r="U8" s="107">
        <f>IF(U1="-","-",'P&amp;L (Q)'!U17+'Cash flow (Q)'!U9)</f>
        <v>26125</v>
      </c>
      <c r="V8" s="107">
        <f>IF(V1="-","-",'P&amp;L (Q)'!V17+'Cash flow (Q)'!V9)</f>
        <v>21704</v>
      </c>
      <c r="W8" s="107">
        <f>IF(W1="-","-",'P&amp;L (Q)'!W17+'Cash flow (Q)'!W9)</f>
        <v>34669.999999999993</v>
      </c>
      <c r="X8" s="107">
        <f>IF(X1="-","-",'P&amp;L (Q)'!X17+'Cash flow (Q)'!X9)</f>
        <v>7334.0000000000073</v>
      </c>
      <c r="Y8" s="107">
        <f>IF(Y1="-","-",'P&amp;L (Q)'!Y17+'Cash flow (Q)'!Y9)</f>
        <v>18945</v>
      </c>
      <c r="Z8" s="107">
        <f>IF(Z1="-","-",'P&amp;L (Q)'!Z17+'Cash flow (Q)'!Z9)</f>
        <v>37618</v>
      </c>
      <c r="AA8" s="107">
        <f>IF(AA1="-","-",'P&amp;L (Q)'!AA17+'Cash flow (Q)'!AA9)</f>
        <v>38512</v>
      </c>
      <c r="AB8" s="107">
        <f>IF(AB1="-","-",'P&amp;L (Q)'!AB17+'Cash flow (Q)'!AB9)</f>
        <v>3295</v>
      </c>
      <c r="AC8" s="107">
        <f>IF(AC1="-","-",'P&amp;L (Q)'!AC17+'Cash flow (Q)'!AC9)</f>
        <v>22612</v>
      </c>
      <c r="AD8" s="107">
        <f>IF(AD1="-","-",'P&amp;L (Q)'!AD17+'Cash flow (Q)'!AD9)</f>
        <v>31827</v>
      </c>
      <c r="AE8" s="107">
        <f>IF(AE1="-","-",'P&amp;L (Q)'!AE17+'Cash flow (Q)'!AE9)</f>
        <v>51355</v>
      </c>
      <c r="AF8" s="107">
        <f>IF(AF1="-","-",'P&amp;L (Q)'!AF17+'Cash flow (Q)'!AF9)</f>
        <v>1030</v>
      </c>
      <c r="AG8" s="107">
        <f>IF(AG1="-","-",'P&amp;L (Q)'!AG17+'Cash flow (Q)'!AG9)</f>
        <v>28114</v>
      </c>
      <c r="AH8" s="107">
        <f>IF(AH1="-","-",'P&amp;L (Q)'!AH17+'Cash flow (Q)'!AH9)</f>
        <v>52589</v>
      </c>
      <c r="AI8" s="107">
        <f>IF(AI1="-","-",'P&amp;L (Q)'!AI17+'Cash flow (Q)'!AI9)</f>
        <v>51526</v>
      </c>
      <c r="AJ8" s="107">
        <f>IF(AJ1="-","-",'P&amp;L (Q)'!AJ17+'Cash flow (Q)'!AJ9)</f>
        <v>3917.2393437054852</v>
      </c>
      <c r="AK8" s="107">
        <f>IF(AK1="-","-",'P&amp;L (Q)'!AK17+'Cash flow (Q)'!AK9)</f>
        <v>30825.699999999983</v>
      </c>
      <c r="AL8" s="107">
        <f>IF(AL1="-","-",'P&amp;L (Q)'!AL17+'Cash flow (Q)'!AL9)</f>
        <v>32721</v>
      </c>
      <c r="AM8" s="107">
        <f>IF(AM1="-","-",'P&amp;L (Q)'!AM17+'Cash flow (Q)'!AM9)</f>
        <v>39818.300000000017</v>
      </c>
      <c r="AN8" s="107">
        <f>IF(AN1="-","-",'P&amp;L (Q)'!AN17+'Cash flow (Q)'!AN9)</f>
        <v>8053</v>
      </c>
      <c r="AO8" s="107">
        <f>IF(AO1="-","-",'P&amp;L (Q)'!AO17+'Cash flow (Q)'!AO9)</f>
        <v>26648</v>
      </c>
      <c r="AP8" s="107">
        <f>IF(AP1="-","-",'P&amp;L (Q)'!AP17+'Cash flow (Q)'!AP9)</f>
        <v>33792</v>
      </c>
      <c r="AQ8" s="107">
        <f>IF(AQ1="-","-",'P&amp;L (Q)'!AQ17+'Cash flow (Q)'!AQ9)</f>
        <v>40955.433358278446</v>
      </c>
      <c r="AR8" s="107">
        <f>IF(AR1="-","-",'P&amp;L (Q)'!AR17+'Cash flow (Q)'!AR9)</f>
        <v>4781.5666417215543</v>
      </c>
      <c r="AS8" s="107">
        <f>IF(AS1="-","-",'P&amp;L (Q)'!AS17+'Cash flow (Q)'!AS9)</f>
        <v>37479</v>
      </c>
      <c r="AT8" s="107">
        <f>IF(AT1="-","-",'P&amp;L (Q)'!AT17+'Cash flow (Q)'!AT9)</f>
        <v>42675</v>
      </c>
      <c r="AU8" s="107">
        <f>IF(AU1="-","-",'P&amp;L (Q)'!AU17+'Cash flow (Q)'!AU9)</f>
        <v>64991</v>
      </c>
      <c r="AV8" s="107">
        <f>IF(AV1="-","-",'P&amp;L (Q)'!AV17+'Cash flow (Q)'!AV9)</f>
        <v>14270</v>
      </c>
      <c r="AW8" s="107">
        <f>IF(AW1="-","-",'P&amp;L (Q)'!AW17+'Cash flow (Q)'!AW9)</f>
        <v>26312</v>
      </c>
      <c r="AX8" s="107">
        <f>IF(AX1="-","-",'P&amp;L (Q)'!AX17+'Cash flow (Q)'!AX9)</f>
        <v>41061</v>
      </c>
      <c r="AY8" s="107">
        <f>IF(AY1="-","-",'P&amp;L (Q)'!AY17+'Cash flow (Q)'!AY9)</f>
        <v>59134</v>
      </c>
      <c r="AZ8" s="107" t="str">
        <f>IF(AZ1="-","-",'P&amp;L (Q)'!AZ17+'Cash flow (Q)'!AZ9)</f>
        <v>-</v>
      </c>
      <c r="BA8" s="107" t="str">
        <f>IF(BA1="-","-",'P&amp;L (Q)'!BA17+'Cash flow (Q)'!BA9)</f>
        <v>-</v>
      </c>
      <c r="BB8" s="107" t="str">
        <f>IF(BB1="-","-",'P&amp;L (Q)'!BB17+'Cash flow (Q)'!BB9)</f>
        <v>-</v>
      </c>
      <c r="BC8" s="107" t="str">
        <f>IF(BC1="-","-",'P&amp;L (Q)'!BC17+'Cash flow (Q)'!BC9)</f>
        <v>-</v>
      </c>
      <c r="BD8" s="107" t="str">
        <f>IF(BD1="-","-",'P&amp;L (Q)'!BD17+'Cash flow (Q)'!BD9)</f>
        <v>-</v>
      </c>
      <c r="BE8" s="107" t="str">
        <f>IF(BE1="-","-",'P&amp;L (Q)'!BE17+'Cash flow (Q)'!BE9)</f>
        <v>-</v>
      </c>
      <c r="BF8" s="107" t="str">
        <f>IF(BF1="-","-",'P&amp;L (Q)'!BF17+'Cash flow (Q)'!BF9)</f>
        <v>-</v>
      </c>
      <c r="BG8" s="107" t="str">
        <f>IF(BG1="-","-",'P&amp;L (Q)'!BG17+'Cash flow (Q)'!BG9)</f>
        <v>-</v>
      </c>
      <c r="BH8" s="107" t="str">
        <f>IF(BH1="-","-",'P&amp;L (Q)'!BH17+'Cash flow (Q)'!BH9)</f>
        <v>-</v>
      </c>
      <c r="BI8" s="107" t="str">
        <f>IF(BI1="-","-",'P&amp;L (Q)'!BI17+'Cash flow (Q)'!BI9)</f>
        <v>-</v>
      </c>
      <c r="BJ8" s="107" t="str">
        <f>IF(BJ1="-","-",'P&amp;L (Q)'!BJ17+'Cash flow (Q)'!BJ9)</f>
        <v>-</v>
      </c>
      <c r="BK8" s="107" t="str">
        <f>IF(BK1="-","-",'P&amp;L (Q)'!BK17+'Cash flow (Q)'!BK9)</f>
        <v>-</v>
      </c>
      <c r="BL8" s="107" t="str">
        <f>IF(BL1="-","-",'P&amp;L (Q)'!BL17+'Cash flow (Q)'!BL9)</f>
        <v>-</v>
      </c>
      <c r="BM8" s="107" t="str">
        <f>IF(BM1="-","-",'P&amp;L (Q)'!BM17+'Cash flow (Q)'!BM9)</f>
        <v>-</v>
      </c>
      <c r="BN8" s="107" t="str">
        <f>IF(BN1="-","-",'P&amp;L (Q)'!BN17+'Cash flow (Q)'!BN9)</f>
        <v>-</v>
      </c>
      <c r="BO8" s="107" t="str">
        <f>IF(BO1="-","-",'P&amp;L (Q)'!BO17+'Cash flow (Q)'!BO9)</f>
        <v>-</v>
      </c>
      <c r="BP8" s="107" t="str">
        <f>IF(BP1="-","-",'P&amp;L (Q)'!BP17+'Cash flow (Q)'!BP9)</f>
        <v>-</v>
      </c>
      <c r="BQ8" s="107" t="str">
        <f>IF(BQ1="-","-",'P&amp;L (Q)'!BQ17+'Cash flow (Q)'!BQ9)</f>
        <v>-</v>
      </c>
      <c r="BR8" s="107" t="str">
        <f>IF(BR1="-","-",'P&amp;L (Q)'!BR17+'Cash flow (Q)'!BR9)</f>
        <v>-</v>
      </c>
      <c r="BS8" s="107" t="str">
        <f>IF(BS1="-","-",'P&amp;L (Q)'!BS17+'Cash flow (Q)'!BS9)</f>
        <v>-</v>
      </c>
      <c r="BT8" s="107" t="str">
        <f>IF(BT1="-","-",'P&amp;L (Q)'!BT17+'Cash flow (Q)'!BT9)</f>
        <v>-</v>
      </c>
      <c r="BU8" s="107" t="str">
        <f>IF(BU1="-","-",'P&amp;L (Q)'!BU17+'Cash flow (Q)'!BU9)</f>
        <v>-</v>
      </c>
      <c r="BV8" s="107" t="str">
        <f>IF(BV1="-","-",'P&amp;L (Q)'!BV17+'Cash flow (Q)'!BV9)</f>
        <v>-</v>
      </c>
      <c r="BW8" s="107" t="str">
        <f>IF(BW1="-","-",'P&amp;L (Q)'!BW17+'Cash flow (Q)'!BW9)</f>
        <v>-</v>
      </c>
      <c r="BX8" s="107" t="str">
        <f>IF(BX1="-","-",'P&amp;L (Q)'!BX17+'Cash flow (Q)'!BX9)</f>
        <v>-</v>
      </c>
      <c r="BY8" s="107" t="str">
        <f>IF(BY1="-","-",'P&amp;L (Q)'!BY17+'Cash flow (Q)'!BY9)</f>
        <v>-</v>
      </c>
      <c r="BZ8" s="107" t="str">
        <f>IF(BZ1="-","-",'P&amp;L (Q)'!BZ17+'Cash flow (Q)'!BZ9)</f>
        <v>-</v>
      </c>
      <c r="CA8" s="107" t="str">
        <f>IF(CA1="-","-",'P&amp;L (Q)'!CA17+'Cash flow (Q)'!CA9)</f>
        <v>-</v>
      </c>
      <c r="CB8" s="107" t="str">
        <f>IF(CB1="-","-",'P&amp;L (Q)'!CB17+'Cash flow (Q)'!CB9)</f>
        <v>-</v>
      </c>
      <c r="CC8" s="107" t="str">
        <f>IF(CC1="-","-",'P&amp;L (Q)'!CC17+'Cash flow (Q)'!CC9)</f>
        <v>-</v>
      </c>
      <c r="CD8" s="107" t="str">
        <f>IF(CD1="-","-",'P&amp;L (Q)'!CD17+'Cash flow (Q)'!CD9)</f>
        <v>-</v>
      </c>
      <c r="CE8" s="107" t="str">
        <f>IF(CE1="-","-",'P&amp;L (Q)'!CE17+'Cash flow (Q)'!CE9)</f>
        <v>-</v>
      </c>
      <c r="CF8" s="107" t="str">
        <f>IF(CF1="-","-",'P&amp;L (Q)'!CF17+'Cash flow (Q)'!CF9)</f>
        <v>-</v>
      </c>
      <c r="CG8" s="107" t="str">
        <f>IF(CG1="-","-",'P&amp;L (Q)'!CG17+'Cash flow (Q)'!CG9)</f>
        <v>-</v>
      </c>
      <c r="CH8" s="107" t="str">
        <f>IF(CH1="-","-",'P&amp;L (Q)'!CH17+'Cash flow (Q)'!CH9)</f>
        <v>-</v>
      </c>
      <c r="CI8" s="107" t="str">
        <f>IF(CI1="-","-",'P&amp;L (Q)'!CI17+'Cash flow (Q)'!CI9)</f>
        <v>-</v>
      </c>
      <c r="CJ8" s="107" t="str">
        <f>IF(CJ1="-","-",'P&amp;L (Q)'!CJ17+'Cash flow (Q)'!CJ9)</f>
        <v>-</v>
      </c>
      <c r="CK8" s="107" t="str">
        <f>IF(CK1="-","-",'P&amp;L (Q)'!CK17+'Cash flow (Q)'!CK9)</f>
        <v>-</v>
      </c>
      <c r="CL8" s="107" t="str">
        <f>IF(CL1="-","-",'P&amp;L (Q)'!CL17+'Cash flow (Q)'!CL9)</f>
        <v>-</v>
      </c>
      <c r="CM8" s="107" t="str">
        <f>IF(CM1="-","-",'P&amp;L (Q)'!CM17+'Cash flow (Q)'!CM9)</f>
        <v>-</v>
      </c>
      <c r="CN8" s="107" t="str">
        <f>IF(CN1="-","-",'P&amp;L (Q)'!CN17+'Cash flow (Q)'!CN9)</f>
        <v>-</v>
      </c>
      <c r="CO8" s="107"/>
      <c r="CP8" s="107"/>
    </row>
    <row r="9" spans="2:96">
      <c r="B9" s="194" t="s">
        <v>473</v>
      </c>
      <c r="C9" s="104"/>
      <c r="D9" s="105"/>
      <c r="E9" s="106">
        <f>IFERROR(E8/'P&amp;L (Q)'!E10,"-")</f>
        <v>0.13714081839888026</v>
      </c>
      <c r="F9" s="106">
        <f>IFERROR(F8/'P&amp;L (Q)'!F10,"-")</f>
        <v>0.12378604004827107</v>
      </c>
      <c r="G9" s="106">
        <f>IFERROR(G8/'P&amp;L (Q)'!G10,"-")</f>
        <v>0.15745039165937269</v>
      </c>
      <c r="H9" s="106">
        <f>IFERROR(H8/'P&amp;L (Q)'!H10,"-")</f>
        <v>0.11782989240116988</v>
      </c>
      <c r="I9" s="106">
        <f>IFERROR(I8/'P&amp;L (Q)'!I10,"-")</f>
        <v>0.11333877053514613</v>
      </c>
      <c r="J9" s="106">
        <f>IFERROR(J8/'P&amp;L (Q)'!J10,"-")</f>
        <v>0.12504366659680011</v>
      </c>
      <c r="K9" s="106">
        <f>IFERROR(K8/'P&amp;L (Q)'!K10,"-")</f>
        <v>0.16883336442496036</v>
      </c>
      <c r="L9" s="106">
        <f>IFERROR(L8/'P&amp;L (Q)'!L10,"-")</f>
        <v>0.14593372336805593</v>
      </c>
      <c r="M9" s="106">
        <f>IFERROR(M8/'P&amp;L (Q)'!M10,"-")</f>
        <v>0.13676044406794774</v>
      </c>
      <c r="N9" s="106">
        <f>IFERROR(N8/'P&amp;L (Q)'!N10,"-")</f>
        <v>0.15624717731008941</v>
      </c>
      <c r="O9" s="106">
        <f>IFERROR(O8/'P&amp;L (Q)'!O10,"-")</f>
        <v>0.18815893788974217</v>
      </c>
      <c r="P9" s="106">
        <f>IFERROR(P8/'P&amp;L (Q)'!P10,"-")</f>
        <v>9.2335671037156425E-2</v>
      </c>
      <c r="Q9" s="106">
        <f>IFERROR(Q8/'P&amp;L (Q)'!Q10,"-")</f>
        <v>0.15904313156940922</v>
      </c>
      <c r="R9" s="106">
        <f>IFERROR(R8/'P&amp;L (Q)'!R10,"-")</f>
        <v>0.12273651971742824</v>
      </c>
      <c r="S9" s="106">
        <f>IFERROR(S8/'P&amp;L (Q)'!S10,"-")</f>
        <v>0.17531766325177506</v>
      </c>
      <c r="T9" s="106">
        <f>IFERROR(T8/'P&amp;L (Q)'!T10,"-")</f>
        <v>0.10224244878818238</v>
      </c>
      <c r="U9" s="106">
        <f>IFERROR(U8/'P&amp;L (Q)'!U10,"-")</f>
        <v>0.19487252166907848</v>
      </c>
      <c r="V9" s="106">
        <f>IFERROR(V8/'P&amp;L (Q)'!V10,"-")</f>
        <v>0.13569410058268938</v>
      </c>
      <c r="W9" s="106">
        <f>IFERROR(W8/'P&amp;L (Q)'!W10,"-")</f>
        <v>0.19287642334678143</v>
      </c>
      <c r="X9" s="106">
        <f>IFERROR(X8/'P&amp;L (Q)'!X10,"-")</f>
        <v>8.0843666603100037E-2</v>
      </c>
      <c r="Y9" s="106">
        <f>IFERROR(Y8/'P&amp;L (Q)'!Y10,"-")</f>
        <v>0.16001655489298444</v>
      </c>
      <c r="Z9" s="106">
        <f>IFERROR(Z8/'P&amp;L (Q)'!Z10,"-")</f>
        <v>0.20681275907946386</v>
      </c>
      <c r="AA9" s="106">
        <f>IFERROR(AA8/'P&amp;L (Q)'!AA10,"-")</f>
        <v>0.20929297320797782</v>
      </c>
      <c r="AB9" s="106">
        <f>IFERROR(AB8/'P&amp;L (Q)'!AB10,"-")</f>
        <v>3.2152928892748761E-2</v>
      </c>
      <c r="AC9" s="106">
        <f>IFERROR(AC8/'P&amp;L (Q)'!AC10,"-")</f>
        <v>0.17595928626456148</v>
      </c>
      <c r="AD9" s="106">
        <f>IFERROR(AD8/'P&amp;L (Q)'!AD10,"-")</f>
        <v>0.15836455643295369</v>
      </c>
      <c r="AE9" s="106">
        <f>IFERROR(AE8/'P&amp;L (Q)'!AE10,"-")</f>
        <v>0.20867194356857263</v>
      </c>
      <c r="AF9" s="106">
        <f>IFERROR(AF8/'P&amp;L (Q)'!AF10,"-")</f>
        <v>7.2792548304569677E-3</v>
      </c>
      <c r="AG9" s="106">
        <f>IFERROR(AG8/'P&amp;L (Q)'!AG10,"-")</f>
        <v>0.16757965010580275</v>
      </c>
      <c r="AH9" s="106">
        <f>IFERROR(AH8/'P&amp;L (Q)'!AH10,"-")</f>
        <v>0.1997075912353321</v>
      </c>
      <c r="AI9" s="106">
        <f>IFERROR(AI8/'P&amp;L (Q)'!AI10,"-")</f>
        <v>0.2051708828249123</v>
      </c>
      <c r="AJ9" s="106">
        <f>IFERROR(AJ8/'P&amp;L (Q)'!AJ10,"-")</f>
        <v>2.8161674527210682E-2</v>
      </c>
      <c r="AK9" s="106">
        <f>IFERROR(AK8/'P&amp;L (Q)'!AK10,"-")</f>
        <v>0.16880555192001337</v>
      </c>
      <c r="AL9" s="106">
        <f>IFERROR(AL8/'P&amp;L (Q)'!AL10,"-")</f>
        <v>0.14420636039911153</v>
      </c>
      <c r="AM9" s="106">
        <f>IFERROR(AM8/'P&amp;L (Q)'!AM10,"-")</f>
        <v>0.16532728685176756</v>
      </c>
      <c r="AN9" s="106">
        <f>IFERROR(AN8/'P&amp;L (Q)'!AN10,"-")</f>
        <v>5.5728946803872574E-2</v>
      </c>
      <c r="AO9" s="106">
        <f>IFERROR(AO8/'P&amp;L (Q)'!AO10,"-")</f>
        <v>0.14034348551957321</v>
      </c>
      <c r="AP9" s="106">
        <f>IFERROR(AP8/'P&amp;L (Q)'!AP10,"-")</f>
        <v>0.1582770879488897</v>
      </c>
      <c r="AQ9" s="106">
        <f>IFERROR(AQ8/'P&amp;L (Q)'!AQ10,"-")</f>
        <v>0.16537798435014298</v>
      </c>
      <c r="AR9" s="106">
        <f>IFERROR(AR8/'P&amp;L (Q)'!AR10,"-")</f>
        <v>3.3993170719688166E-2</v>
      </c>
      <c r="AS9" s="106">
        <f>IFERROR(AS8/'P&amp;L (Q)'!AS10,"-")</f>
        <v>0.18608773367096149</v>
      </c>
      <c r="AT9" s="106">
        <f>IFERROR(AT8/'P&amp;L (Q)'!AT10,"-")</f>
        <v>0.18304452260444368</v>
      </c>
      <c r="AU9" s="106">
        <f>IFERROR(AU8/'P&amp;L (Q)'!AU10,"-")</f>
        <v>0.24024293772780034</v>
      </c>
      <c r="AV9" s="106">
        <f>IFERROR(AV8/'P&amp;L (Q)'!AV10,"-")</f>
        <v>9.3447539716841513E-2</v>
      </c>
      <c r="AW9" s="106">
        <f>IFERROR(AW8/'P&amp;L (Q)'!AW10,"-")</f>
        <v>0.15273254970251052</v>
      </c>
      <c r="AX9" s="106">
        <f>IFERROR(AX8/'P&amp;L (Q)'!AX10,"-")</f>
        <v>0.17823703298563634</v>
      </c>
      <c r="AY9" s="106">
        <f>IFERROR(AY8/'P&amp;L (Q)'!AY10,"-")</f>
        <v>0.24133174442521793</v>
      </c>
      <c r="AZ9" s="106" t="str">
        <f>IFERROR(AZ8/'P&amp;L (Q)'!AZ10,"-")</f>
        <v>-</v>
      </c>
      <c r="BA9" s="106" t="str">
        <f>IFERROR(BA8/'P&amp;L (Q)'!BA10,"-")</f>
        <v>-</v>
      </c>
      <c r="BB9" s="106" t="str">
        <f>IFERROR(BB8/'P&amp;L (Q)'!BB10,"-")</f>
        <v>-</v>
      </c>
      <c r="BC9" s="106" t="str">
        <f>IFERROR(BC8/'P&amp;L (Q)'!BC10,"-")</f>
        <v>-</v>
      </c>
      <c r="BD9" s="106" t="str">
        <f>IFERROR(BD8/'P&amp;L (Q)'!BD10,"-")</f>
        <v>-</v>
      </c>
      <c r="BE9" s="106" t="str">
        <f>IFERROR(BE8/'P&amp;L (Q)'!BE10,"-")</f>
        <v>-</v>
      </c>
      <c r="BF9" s="106" t="str">
        <f>IFERROR(BF8/'P&amp;L (Q)'!BF10,"-")</f>
        <v>-</v>
      </c>
      <c r="BG9" s="106" t="str">
        <f>IFERROR(BG8/'P&amp;L (Q)'!BG10,"-")</f>
        <v>-</v>
      </c>
      <c r="BH9" s="106" t="str">
        <f>IFERROR(BH8/'P&amp;L (Q)'!BH10,"-")</f>
        <v>-</v>
      </c>
      <c r="BI9" s="106" t="str">
        <f>IFERROR(BI8/'P&amp;L (Q)'!BI10,"-")</f>
        <v>-</v>
      </c>
      <c r="BJ9" s="106" t="str">
        <f>IFERROR(BJ8/'P&amp;L (Q)'!BJ10,"-")</f>
        <v>-</v>
      </c>
      <c r="BK9" s="106" t="str">
        <f>IFERROR(BK8/'P&amp;L (Q)'!BK10,"-")</f>
        <v>-</v>
      </c>
      <c r="BL9" s="106" t="str">
        <f>IFERROR(BL8/'P&amp;L (Q)'!BL10,"-")</f>
        <v>-</v>
      </c>
      <c r="BM9" s="106" t="str">
        <f>IFERROR(BM8/'P&amp;L (Q)'!BM10,"-")</f>
        <v>-</v>
      </c>
      <c r="BN9" s="106" t="str">
        <f>IFERROR(BN8/'P&amp;L (Q)'!BN10,"-")</f>
        <v>-</v>
      </c>
      <c r="BO9" s="106" t="str">
        <f>IFERROR(BO8/'P&amp;L (Q)'!BO10,"-")</f>
        <v>-</v>
      </c>
      <c r="BP9" s="106" t="str">
        <f>IFERROR(BP8/'P&amp;L (Q)'!BP10,"-")</f>
        <v>-</v>
      </c>
      <c r="BQ9" s="106" t="str">
        <f>IFERROR(BQ8/'P&amp;L (Q)'!BQ10,"-")</f>
        <v>-</v>
      </c>
      <c r="BR9" s="106" t="str">
        <f>IFERROR(BR8/'P&amp;L (Q)'!BR10,"-")</f>
        <v>-</v>
      </c>
      <c r="BS9" s="106" t="str">
        <f>IFERROR(BS8/'P&amp;L (Q)'!BS10,"-")</f>
        <v>-</v>
      </c>
      <c r="BT9" s="106" t="str">
        <f>IFERROR(BT8/'P&amp;L (Q)'!BT10,"-")</f>
        <v>-</v>
      </c>
      <c r="BU9" s="106" t="str">
        <f>IFERROR(BU8/'P&amp;L (Q)'!BU10,"-")</f>
        <v>-</v>
      </c>
      <c r="BV9" s="106" t="str">
        <f>IFERROR(BV8/'P&amp;L (Q)'!BV10,"-")</f>
        <v>-</v>
      </c>
      <c r="BW9" s="106" t="str">
        <f>IFERROR(BW8/'P&amp;L (Q)'!BW10,"-")</f>
        <v>-</v>
      </c>
      <c r="BX9" s="106" t="str">
        <f>IFERROR(BX8/'P&amp;L (Q)'!BX10,"-")</f>
        <v>-</v>
      </c>
      <c r="BY9" s="106" t="str">
        <f>IFERROR(BY8/'P&amp;L (Q)'!BY10,"-")</f>
        <v>-</v>
      </c>
      <c r="BZ9" s="106" t="str">
        <f>IFERROR(BZ8/'P&amp;L (Q)'!BZ10,"-")</f>
        <v>-</v>
      </c>
      <c r="CA9" s="106" t="str">
        <f>IFERROR(CA8/'P&amp;L (Q)'!CA10,"-")</f>
        <v>-</v>
      </c>
      <c r="CB9" s="106" t="str">
        <f>IFERROR(CB8/'P&amp;L (Q)'!CB10,"-")</f>
        <v>-</v>
      </c>
      <c r="CC9" s="106" t="str">
        <f>IFERROR(CC8/'P&amp;L (Q)'!CC10,"-")</f>
        <v>-</v>
      </c>
      <c r="CD9" s="106" t="str">
        <f>IFERROR(CD8/'P&amp;L (Q)'!CD10,"-")</f>
        <v>-</v>
      </c>
      <c r="CE9" s="106" t="str">
        <f>IFERROR(CE8/'P&amp;L (Q)'!CE10,"-")</f>
        <v>-</v>
      </c>
      <c r="CF9" s="106" t="str">
        <f>IFERROR(CF8/'P&amp;L (Q)'!CF10,"-")</f>
        <v>-</v>
      </c>
      <c r="CG9" s="106" t="str">
        <f>IFERROR(CG8/'P&amp;L (Q)'!CG10,"-")</f>
        <v>-</v>
      </c>
      <c r="CH9" s="106" t="str">
        <f>IFERROR(CH8/'P&amp;L (Q)'!CH10,"-")</f>
        <v>-</v>
      </c>
      <c r="CI9" s="106" t="str">
        <f>IFERROR(CI8/'P&amp;L (Q)'!CI10,"-")</f>
        <v>-</v>
      </c>
      <c r="CJ9" s="106" t="str">
        <f>IFERROR(CJ8/'P&amp;L (Q)'!CJ10,"-")</f>
        <v>-</v>
      </c>
      <c r="CK9" s="106" t="str">
        <f>IFERROR(CK8/'P&amp;L (Q)'!CK10,"-")</f>
        <v>-</v>
      </c>
      <c r="CL9" s="106" t="str">
        <f>IFERROR(CL8/'P&amp;L (Q)'!CL10,"-")</f>
        <v>-</v>
      </c>
      <c r="CM9" s="106" t="str">
        <f>IFERROR(CM8/'P&amp;L (Q)'!CM10,"-")</f>
        <v>-</v>
      </c>
      <c r="CN9" s="106" t="str">
        <f>IFERROR(CN8/'P&amp;L (Q)'!CN10,"-")</f>
        <v>-</v>
      </c>
      <c r="CO9" s="106"/>
      <c r="CP9" s="106"/>
    </row>
    <row r="10" spans="2:96">
      <c r="B10" s="195"/>
      <c r="C10" s="91"/>
      <c r="D10" s="92"/>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row>
    <row r="11" spans="2:96">
      <c r="B11" s="195"/>
      <c r="C11" s="91"/>
      <c r="D11" s="92"/>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row>
    <row r="12" spans="2:96">
      <c r="B12" s="159" t="s">
        <v>474</v>
      </c>
      <c r="C12" s="91"/>
      <c r="D12" s="92"/>
      <c r="E12" s="95" t="s">
        <v>475</v>
      </c>
      <c r="F12" s="95" t="s">
        <v>475</v>
      </c>
      <c r="G12" s="95" t="s">
        <v>475</v>
      </c>
      <c r="H12" s="95">
        <f>IF(H1="-","-",SUM('P&amp;L (Q)'!E37:H37))</f>
        <v>45083</v>
      </c>
      <c r="I12" s="93">
        <f>IF(I1="-","-",SUM('P&amp;L (Q)'!F37:I37))</f>
        <v>44364</v>
      </c>
      <c r="J12" s="93">
        <f>IF(J1="-","-",SUM('P&amp;L (Q)'!G37:J37))</f>
        <v>43499</v>
      </c>
      <c r="K12" s="93">
        <f>IF(K1="-","-",SUM('P&amp;L (Q)'!H37:K37))</f>
        <v>41591</v>
      </c>
      <c r="L12" s="93">
        <f>IF(L1="-","-",SUM('P&amp;L (Q)'!I37:L37))</f>
        <v>41049</v>
      </c>
      <c r="M12" s="93">
        <f>IF(M1="-","-",SUM('P&amp;L (Q)'!J37:M37))</f>
        <v>38481</v>
      </c>
      <c r="N12" s="93">
        <f>IF(N1="-","-",SUM('P&amp;L (Q)'!K37:N37))</f>
        <v>44774</v>
      </c>
      <c r="O12" s="93">
        <f>IF(O1="-","-",SUM('P&amp;L (Q)'!L37:O37))</f>
        <v>49020</v>
      </c>
      <c r="P12" s="93">
        <f>IF(P1="-","-",SUM('P&amp;L (Q)'!M37:P37))</f>
        <v>47991</v>
      </c>
      <c r="Q12" s="93">
        <f>IF(Q1="-","-",SUM('P&amp;L (Q)'!N37:Q37))</f>
        <v>56776</v>
      </c>
      <c r="R12" s="93">
        <f>IF(R1="-","-",SUM('P&amp;L (Q)'!O37:R37))</f>
        <v>51949</v>
      </c>
      <c r="S12" s="93">
        <f>IF(S1="-","-",SUM('P&amp;L (Q)'!P37:S37))</f>
        <v>51900</v>
      </c>
      <c r="T12" s="93">
        <f>IF(T1="-","-",SUM('P&amp;L (Q)'!Q37:T37))</f>
        <v>53092</v>
      </c>
      <c r="U12" s="93">
        <f>IF(U1="-","-",SUM('P&amp;L (Q)'!R37:U37))</f>
        <v>56604</v>
      </c>
      <c r="V12" s="93">
        <f>IF(V1="-","-",SUM('P&amp;L (Q)'!S37:V37))</f>
        <v>57084</v>
      </c>
      <c r="W12" s="93">
        <f>IF(W1="-","-",SUM('P&amp;L (Q)'!T37:W37))</f>
        <v>60670</v>
      </c>
      <c r="X12" s="93">
        <f>IF(X1="-","-",SUM('P&amp;L (Q)'!U37:X37))</f>
        <v>55892</v>
      </c>
      <c r="Y12" s="93">
        <f>IF(Y1="-","-",SUM('P&amp;L (Q)'!V37:Y37))</f>
        <v>50829</v>
      </c>
      <c r="Z12" s="93">
        <f>IF(Z1="-","-",SUM('P&amp;L (Q)'!W37:Z37))</f>
        <v>61861</v>
      </c>
      <c r="AA12" s="93">
        <f>IF(AA1="-","-",SUM('P&amp;L (Q)'!X37:AA37))</f>
        <v>62944</v>
      </c>
      <c r="AB12" s="93">
        <f>IF(AB1="-","-",SUM('P&amp;L (Q)'!Y37:AB37))</f>
        <v>61632</v>
      </c>
      <c r="AC12" s="93">
        <f>IF(AC1="-","-",SUM('P&amp;L (Q)'!Z37:AC37))</f>
        <v>65419</v>
      </c>
      <c r="AD12" s="93">
        <f>IF(AD1="-","-",SUM('P&amp;L (Q)'!AA37:AD37))</f>
        <v>58406</v>
      </c>
      <c r="AE12" s="93">
        <f>IF(AE1="-","-",SUM('P&amp;L (Q)'!AB37:AE37))</f>
        <v>66114</v>
      </c>
      <c r="AF12" s="93">
        <f>IF(AF1="-","-",SUM('P&amp;L (Q)'!AC37:AF37))</f>
        <v>59504</v>
      </c>
      <c r="AG12" s="93">
        <f>IF(AG1="-","-",SUM('P&amp;L (Q)'!AD37:AG37))</f>
        <v>59686</v>
      </c>
      <c r="AH12" s="93">
        <f>IF(AH1="-","-",SUM('P&amp;L (Q)'!AE37:AH37))</f>
        <v>73828</v>
      </c>
      <c r="AI12" s="93">
        <f>IF(AI1="-","-",SUM('P&amp;L (Q)'!AF37:AI37))</f>
        <v>72680</v>
      </c>
      <c r="AJ12" s="93">
        <f>IF(AJ1="-","-",SUM('P&amp;L (Q)'!AG37:AJ37))</f>
        <v>77964.000000000015</v>
      </c>
      <c r="AK12" s="93">
        <f>IF(AK1="-","-",SUM('P&amp;L (Q)'!AH37:AK37))</f>
        <v>80074.000000000015</v>
      </c>
      <c r="AL12" s="93">
        <f>IF(AL1="-","-",SUM('P&amp;L (Q)'!AI37:AL37))</f>
        <v>66622.000000000015</v>
      </c>
      <c r="AM12" s="93">
        <f>IF(AM1="-","-",SUM('P&amp;L (Q)'!AJ37:AM37))</f>
        <v>57285.000000000015</v>
      </c>
      <c r="AN12" s="93">
        <f>IF(AN1="-","-",SUM('P&amp;L (Q)'!AK37:AN37))</f>
        <v>59705</v>
      </c>
      <c r="AO12" s="93">
        <f>IF(AO1="-","-",SUM('P&amp;L (Q)'!AL37:AO37))</f>
        <v>54475</v>
      </c>
      <c r="AP12" s="93">
        <f>IF(AP1="-","-",SUM('P&amp;L (Q)'!AM37:AP37))</f>
        <v>43189</v>
      </c>
      <c r="AQ12" s="93">
        <f>IF(AQ1="-","-",SUM('P&amp;L (Q)'!AN37:AQ37))</f>
        <v>39845</v>
      </c>
      <c r="AR12" s="93">
        <f>IF(AR1="-","-",SUM('P&amp;L (Q)'!AO37:AR37))</f>
        <v>36684</v>
      </c>
      <c r="AS12" s="93">
        <f>IF(AS1="-","-",SUM('P&amp;L (Q)'!AP37:AS37))</f>
        <v>41897</v>
      </c>
      <c r="AT12" s="93">
        <f>IF(AT1="-","-",SUM('P&amp;L (Q)'!AQ37:AT37))</f>
        <v>55041</v>
      </c>
      <c r="AU12" s="93">
        <f>IF(AU1="-","-",SUM('P&amp;L (Q)'!AR37:AU37))</f>
        <v>73807</v>
      </c>
      <c r="AV12" s="93">
        <f>IF(AV1="-","-",SUM('P&amp;L (Q)'!AS37:AV37))</f>
        <v>77634</v>
      </c>
      <c r="AW12" s="93">
        <f>IF(AW1="-","-",SUM('P&amp;L (Q)'!AT37:AW37))</f>
        <v>71255</v>
      </c>
      <c r="AX12" s="93">
        <f>IF(AX1="-","-",SUM('P&amp;L (Q)'!AU37:AX37))</f>
        <v>69325</v>
      </c>
      <c r="AY12" s="93">
        <f>IF(AY1="-","-",SUM('P&amp;L (Q)'!AV37:AY37))</f>
        <v>65256</v>
      </c>
      <c r="AZ12" s="93" t="str">
        <f>IF(AZ1="-","-",SUM('P&amp;L (Q)'!AW37:AZ37))</f>
        <v>-</v>
      </c>
      <c r="BA12" s="93" t="str">
        <f>IF(BA1="-","-",SUM('P&amp;L (Q)'!AX37:BA37))</f>
        <v>-</v>
      </c>
      <c r="BB12" s="93" t="str">
        <f>IF(BB1="-","-",SUM('P&amp;L (Q)'!AY37:BB37))</f>
        <v>-</v>
      </c>
      <c r="BC12" s="93" t="str">
        <f>IF(BC1="-","-",SUM('P&amp;L (Q)'!AZ37:BC37))</f>
        <v>-</v>
      </c>
      <c r="BD12" s="93" t="str">
        <f>IF(BD1="-","-",SUM('P&amp;L (Q)'!BA37:BD37))</f>
        <v>-</v>
      </c>
      <c r="BE12" s="93" t="str">
        <f>IF(BE1="-","-",SUM('P&amp;L (Q)'!BB37:BE37))</f>
        <v>-</v>
      </c>
      <c r="BF12" s="93" t="str">
        <f>IF(BF1="-","-",SUM('P&amp;L (Q)'!BC37:BF37))</f>
        <v>-</v>
      </c>
      <c r="BG12" s="93" t="str">
        <f>IF(BG1="-","-",SUM('P&amp;L (Q)'!BD37:BG37))</f>
        <v>-</v>
      </c>
      <c r="BH12" s="93" t="str">
        <f>IF(BH1="-","-",SUM('P&amp;L (Q)'!BE37:BH37))</f>
        <v>-</v>
      </c>
      <c r="BI12" s="93" t="str">
        <f>IF(BI1="-","-",SUM('P&amp;L (Q)'!BF37:BI37))</f>
        <v>-</v>
      </c>
      <c r="BJ12" s="93" t="str">
        <f>IF(BJ1="-","-",SUM('P&amp;L (Q)'!BG37:BJ37))</f>
        <v>-</v>
      </c>
      <c r="BK12" s="93" t="str">
        <f>IF(BK1="-","-",SUM('P&amp;L (Q)'!BH37:BK37))</f>
        <v>-</v>
      </c>
      <c r="BL12" s="93" t="str">
        <f>IF(BL1="-","-",SUM('P&amp;L (Q)'!BI37:BL37))</f>
        <v>-</v>
      </c>
      <c r="BM12" s="93" t="str">
        <f>IF(BM1="-","-",SUM('P&amp;L (Q)'!BJ37:BM37))</f>
        <v>-</v>
      </c>
      <c r="BN12" s="93" t="str">
        <f>IF(BN1="-","-",SUM('P&amp;L (Q)'!BK37:BN37))</f>
        <v>-</v>
      </c>
      <c r="BO12" s="93" t="str">
        <f>IF(BO1="-","-",SUM('P&amp;L (Q)'!BL37:BO37))</f>
        <v>-</v>
      </c>
      <c r="BP12" s="93" t="str">
        <f>IF(BP1="-","-",SUM('P&amp;L (Q)'!BM37:BP37))</f>
        <v>-</v>
      </c>
      <c r="BQ12" s="93" t="str">
        <f>IF(BQ1="-","-",SUM('P&amp;L (Q)'!BN37:BQ37))</f>
        <v>-</v>
      </c>
      <c r="BR12" s="93" t="str">
        <f>IF(BR1="-","-",SUM('P&amp;L (Q)'!BO37:BR37))</f>
        <v>-</v>
      </c>
      <c r="BS12" s="93" t="str">
        <f>IF(BS1="-","-",SUM('P&amp;L (Q)'!BP37:BS37))</f>
        <v>-</v>
      </c>
      <c r="BT12" s="93" t="str">
        <f>IF(BT1="-","-",SUM('P&amp;L (Q)'!BQ37:BT37))</f>
        <v>-</v>
      </c>
      <c r="BU12" s="93" t="str">
        <f>IF(BU1="-","-",SUM('P&amp;L (Q)'!BR37:BU37))</f>
        <v>-</v>
      </c>
      <c r="BV12" s="93" t="str">
        <f>IF(BV1="-","-",SUM('P&amp;L (Q)'!BS37:BV37))</f>
        <v>-</v>
      </c>
      <c r="BW12" s="93" t="str">
        <f>IF(BW1="-","-",SUM('P&amp;L (Q)'!BT37:BW37))</f>
        <v>-</v>
      </c>
      <c r="BX12" s="93" t="str">
        <f>IF(BX1="-","-",SUM('P&amp;L (Q)'!BU37:BX37))</f>
        <v>-</v>
      </c>
      <c r="BY12" s="93" t="str">
        <f>IF(BY1="-","-",SUM('P&amp;L (Q)'!BV37:BY37))</f>
        <v>-</v>
      </c>
      <c r="BZ12" s="93" t="str">
        <f>IF(BZ1="-","-",SUM('P&amp;L (Q)'!BW37:BZ37))</f>
        <v>-</v>
      </c>
      <c r="CA12" s="93" t="str">
        <f>IF(CA1="-","-",SUM('P&amp;L (Q)'!BX37:CA37))</f>
        <v>-</v>
      </c>
      <c r="CB12" s="93" t="str">
        <f>IF(CB1="-","-",SUM('P&amp;L (Q)'!BY37:CB37))</f>
        <v>-</v>
      </c>
      <c r="CC12" s="93" t="str">
        <f>IF(CC1="-","-",SUM('P&amp;L (Q)'!BZ37:CC37))</f>
        <v>-</v>
      </c>
      <c r="CD12" s="93" t="str">
        <f>IF(CD1="-","-",SUM('P&amp;L (Q)'!CA37:CD37))</f>
        <v>-</v>
      </c>
      <c r="CE12" s="93" t="str">
        <f>IF(CE1="-","-",SUM('P&amp;L (Q)'!CB37:CE37))</f>
        <v>-</v>
      </c>
      <c r="CF12" s="93" t="str">
        <f>IF(CF1="-","-",SUM('P&amp;L (Q)'!CC37:CF37))</f>
        <v>-</v>
      </c>
      <c r="CG12" s="93" t="str">
        <f>IF(CG1="-","-",SUM('P&amp;L (Q)'!CD37:CG37))</f>
        <v>-</v>
      </c>
      <c r="CH12" s="93" t="str">
        <f>IF(CH1="-","-",SUM('P&amp;L (Q)'!CE37:CH37))</f>
        <v>-</v>
      </c>
      <c r="CI12" s="93" t="str">
        <f>IF(CI1="-","-",SUM('P&amp;L (Q)'!CF37:CI37))</f>
        <v>-</v>
      </c>
      <c r="CJ12" s="93" t="str">
        <f>IF(CJ1="-","-",SUM('P&amp;L (Q)'!CG37:CJ37))</f>
        <v>-</v>
      </c>
      <c r="CK12" s="93" t="str">
        <f>IF(CK1="-","-",SUM('P&amp;L (Q)'!CH37:CK37))</f>
        <v>-</v>
      </c>
      <c r="CL12" s="93" t="str">
        <f>IF(CL1="-","-",SUM('P&amp;L (Q)'!CI37:CL37))</f>
        <v>-</v>
      </c>
      <c r="CM12" s="93" t="str">
        <f>IF(CM1="-","-",SUM('P&amp;L (Q)'!CJ37:CM37))</f>
        <v>-</v>
      </c>
      <c r="CN12" s="93" t="str">
        <f>IF(CN1="-","-",SUM('P&amp;L (Q)'!CK37:CN37))</f>
        <v>-</v>
      </c>
      <c r="CO12" s="93"/>
      <c r="CP12" s="93"/>
    </row>
    <row r="13" spans="2:96">
      <c r="B13" s="159" t="s">
        <v>476</v>
      </c>
      <c r="C13" s="91"/>
      <c r="D13" s="92"/>
      <c r="E13" s="95" t="s">
        <v>475</v>
      </c>
      <c r="F13" s="95" t="s">
        <v>475</v>
      </c>
      <c r="G13" s="95" t="s">
        <v>475</v>
      </c>
      <c r="H13" s="95" t="s">
        <v>475</v>
      </c>
      <c r="I13" s="93">
        <f>IF(I1="-","-",AVERAGE('Balance sheet (Q)'!E28:I28))</f>
        <v>201462</v>
      </c>
      <c r="J13" s="93">
        <f>IF(J1="-","-",AVERAGE('Balance sheet (Q)'!F28:J28))</f>
        <v>197054.8</v>
      </c>
      <c r="K13" s="93">
        <f>IF(K1="-","-",AVERAGE('Balance sheet (Q)'!G28:K28))</f>
        <v>199525</v>
      </c>
      <c r="L13" s="93">
        <f>IF(L1="-","-",AVERAGE('Balance sheet (Q)'!H28:L28))</f>
        <v>199169.6</v>
      </c>
      <c r="M13" s="93">
        <f>IF(M1="-","-",AVERAGE('Balance sheet (Q)'!I28:M28))</f>
        <v>197061.4</v>
      </c>
      <c r="N13" s="93">
        <f>IF(N1="-","-",AVERAGE('Balance sheet (Q)'!J28:N28))</f>
        <v>192492</v>
      </c>
      <c r="O13" s="93">
        <f>IF(O1="-","-",AVERAGE('Balance sheet (Q)'!K28:O28))</f>
        <v>195934.4</v>
      </c>
      <c r="P13" s="93">
        <f>IF(P1="-","-",AVERAGE('Balance sheet (Q)'!L28:P28))</f>
        <v>196801.8</v>
      </c>
      <c r="Q13" s="93">
        <f>IF(Q1="-","-",AVERAGE('Balance sheet (Q)'!M28:Q28))</f>
        <v>198914.8</v>
      </c>
      <c r="R13" s="93">
        <f>IF(R1="-","-",AVERAGE('Balance sheet (Q)'!N28:R28))</f>
        <v>197384</v>
      </c>
      <c r="S13" s="93">
        <f>IF(S1="-","-",AVERAGE('Balance sheet (Q)'!O28:S28))</f>
        <v>203328.4</v>
      </c>
      <c r="T13" s="93">
        <f>IF(T1="-","-",AVERAGE('Balance sheet (Q)'!P28:T28))</f>
        <v>206476.4</v>
      </c>
      <c r="U13" s="93">
        <f>IF(U1="-","-",AVERAGE('Balance sheet (Q)'!Q28:U28))</f>
        <v>211557.8</v>
      </c>
      <c r="V13" s="93">
        <f>IF(V1="-","-",AVERAGE('Balance sheet (Q)'!R28:V28))</f>
        <v>209253.4</v>
      </c>
      <c r="W13" s="93">
        <f>IF(W1="-","-",AVERAGE('Balance sheet (Q)'!S28:W28))</f>
        <v>216695.6</v>
      </c>
      <c r="X13" s="93">
        <f>IF(X1="-","-",AVERAGE('Balance sheet (Q)'!T28:X28))</f>
        <v>219732.2</v>
      </c>
      <c r="Y13" s="93">
        <f>IF(Y1="-","-",AVERAGE('Balance sheet (Q)'!U28:Y28))</f>
        <v>224043.6</v>
      </c>
      <c r="Z13" s="93">
        <f>IF(Z1="-","-",AVERAGE('Balance sheet (Q)'!V28:Z28))</f>
        <v>225657.2</v>
      </c>
      <c r="AA13" s="93">
        <f>IF(AA1="-","-",AVERAGE('Balance sheet (Q)'!W28:AA28))</f>
        <v>237684.4</v>
      </c>
      <c r="AB13" s="93">
        <f>IF(AB1="-","-",AVERAGE('Balance sheet (Q)'!X28:AB28))</f>
        <v>244762.6</v>
      </c>
      <c r="AC13" s="93">
        <f>IF(AC1="-","-",AVERAGE('Balance sheet (Q)'!Y28:AC28))</f>
        <v>255311.4</v>
      </c>
      <c r="AD13" s="93">
        <f>IF(AD1="-","-",AVERAGE('Balance sheet (Q)'!Z28:AD28))</f>
        <v>255939.8</v>
      </c>
      <c r="AE13" s="93">
        <f>IF(AE1="-","-",AVERAGE('Balance sheet (Q)'!AA28:AE28))</f>
        <v>264303.59999999998</v>
      </c>
      <c r="AF13" s="93">
        <f>IF(AF1="-","-",AVERAGE('Balance sheet (Q)'!AB28:AF28))</f>
        <v>265050.8</v>
      </c>
      <c r="AG13" s="93">
        <f>IF(AG1="-","-",AVERAGE('Balance sheet (Q)'!AC28:AG28))</f>
        <v>267879.40000000002</v>
      </c>
      <c r="AH13" s="93">
        <f>IF(AH1="-","-",AVERAGE('Balance sheet (Q)'!AD28:AH28))</f>
        <v>267840.40000000002</v>
      </c>
      <c r="AI13" s="93">
        <f>IF(AI1="-","-",AVERAGE('Balance sheet (Q)'!AE28:AI28))</f>
        <v>281104.59999999998</v>
      </c>
      <c r="AJ13" s="93">
        <f>IF(AJ1="-","-",AVERAGE('Balance sheet (Q)'!AF28:AJ28))</f>
        <v>283910.2</v>
      </c>
      <c r="AK13" s="93">
        <f>IF(AK1="-","-",AVERAGE('Balance sheet (Q)'!AG28:AK28))</f>
        <v>293173.2</v>
      </c>
      <c r="AL13" s="93">
        <f>IF(AL1="-","-",AVERAGE('Balance sheet (Q)'!AH28:AL28))</f>
        <v>293700.59999999998</v>
      </c>
      <c r="AM13" s="93">
        <f>IF(AM1="-","-",AVERAGE('Balance sheet (Q)'!AI28:AM28))</f>
        <v>299317.59999999998</v>
      </c>
      <c r="AN13" s="93">
        <f>IF(AN1="-","-",AVERAGE('Balance sheet (Q)'!AJ28:AN28))</f>
        <v>298759.59999999998</v>
      </c>
      <c r="AO13" s="93">
        <f>IF(AO1="-","-",AVERAGE('Balance sheet (Q)'!AK28:AO28))</f>
        <v>303042.59999999998</v>
      </c>
      <c r="AP13" s="93">
        <f>IF(AP1="-","-",AVERAGE('Balance sheet (Q)'!AL28:AP28))</f>
        <v>299652.40000000002</v>
      </c>
      <c r="AQ13" s="93">
        <f>IF(AQ1="-","-",AVERAGE('Balance sheet (Q)'!AM28:AQ28))</f>
        <v>305967.59999999998</v>
      </c>
      <c r="AR13" s="93">
        <f>IF(AR1="-","-",AVERAGE('Balance sheet (Q)'!AN28:AR28))</f>
        <v>303505.2</v>
      </c>
      <c r="AS13" s="93">
        <f>IF(AS1="-","-",AVERAGE('Balance sheet (Q)'!AO28:AS28))</f>
        <v>304683.8</v>
      </c>
      <c r="AT13" s="93">
        <f>IF(AT1="-","-",AVERAGE('Balance sheet (Q)'!AP28:AT28))</f>
        <v>304209.8</v>
      </c>
      <c r="AU13" s="93">
        <f>IF(AU1="-","-",AVERAGE('Balance sheet (Q)'!AQ28:AU28))</f>
        <v>316322.59999999998</v>
      </c>
      <c r="AV13" s="93">
        <f>IF(AV1="-","-",AVERAGE('Balance sheet (Q)'!AR28:AV28))</f>
        <v>323714.40000000002</v>
      </c>
      <c r="AW13" s="93">
        <f>IF(AW1="-","-",AVERAGE('Balance sheet (Q)'!AS28:AW28))</f>
        <v>336178.2</v>
      </c>
      <c r="AX13" s="93">
        <f>IF(AX1="-","-",AVERAGE('Balance sheet (Q)'!AT28:AX28))</f>
        <v>341580.4</v>
      </c>
      <c r="AY13" s="93">
        <f>IF(AY1="-","-",AVERAGE('Balance sheet (Q)'!AU28:AY28))</f>
        <v>352776</v>
      </c>
      <c r="AZ13" s="93" t="str">
        <f>IF(AZ1="-","-",AVERAGE('Balance sheet (Q)'!AV28:AZ28))</f>
        <v>-</v>
      </c>
      <c r="BA13" s="93" t="str">
        <f>IF(BA1="-","-",AVERAGE('Balance sheet (Q)'!AW28:BA28))</f>
        <v>-</v>
      </c>
      <c r="BB13" s="93" t="str">
        <f>IF(BB1="-","-",AVERAGE('Balance sheet (Q)'!AX28:BB28))</f>
        <v>-</v>
      </c>
      <c r="BC13" s="93" t="str">
        <f>IF(BC1="-","-",AVERAGE('Balance sheet (Q)'!AY28:BC28))</f>
        <v>-</v>
      </c>
      <c r="BD13" s="93" t="str">
        <f>IF(BD1="-","-",AVERAGE('Balance sheet (Q)'!AZ28:BD28))</f>
        <v>-</v>
      </c>
      <c r="BE13" s="93" t="str">
        <f>IF(BE1="-","-",AVERAGE('Balance sheet (Q)'!BA28:BE28))</f>
        <v>-</v>
      </c>
      <c r="BF13" s="93" t="str">
        <f>IF(BF1="-","-",AVERAGE('Balance sheet (Q)'!BB28:BF28))</f>
        <v>-</v>
      </c>
      <c r="BG13" s="93" t="str">
        <f>IF(BG1="-","-",AVERAGE('Balance sheet (Q)'!BC28:BG28))</f>
        <v>-</v>
      </c>
      <c r="BH13" s="93" t="str">
        <f>IF(BH1="-","-",AVERAGE('Balance sheet (Q)'!BD28:BH28))</f>
        <v>-</v>
      </c>
      <c r="BI13" s="93" t="str">
        <f>IF(BI1="-","-",AVERAGE('Balance sheet (Q)'!BE28:BI28))</f>
        <v>-</v>
      </c>
      <c r="BJ13" s="93" t="str">
        <f>IF(BJ1="-","-",AVERAGE('Balance sheet (Q)'!BF28:BJ28))</f>
        <v>-</v>
      </c>
      <c r="BK13" s="93" t="str">
        <f>IF(BK1="-","-",AVERAGE('Balance sheet (Q)'!BG28:BK28))</f>
        <v>-</v>
      </c>
      <c r="BL13" s="93" t="str">
        <f>IF(BL1="-","-",AVERAGE('Balance sheet (Q)'!BH28:BL28))</f>
        <v>-</v>
      </c>
      <c r="BM13" s="93" t="str">
        <f>IF(BM1="-","-",AVERAGE('Balance sheet (Q)'!BI28:BM28))</f>
        <v>-</v>
      </c>
      <c r="BN13" s="93" t="str">
        <f>IF(BN1="-","-",AVERAGE('Balance sheet (Q)'!BJ28:BN28))</f>
        <v>-</v>
      </c>
      <c r="BO13" s="93" t="str">
        <f>IF(BO1="-","-",AVERAGE('Balance sheet (Q)'!BK28:BO28))</f>
        <v>-</v>
      </c>
      <c r="BP13" s="93" t="str">
        <f>IF(BP1="-","-",AVERAGE('Balance sheet (Q)'!BL28:BP28))</f>
        <v>-</v>
      </c>
      <c r="BQ13" s="93" t="str">
        <f>IF(BQ1="-","-",AVERAGE('Balance sheet (Q)'!BM28:BQ28))</f>
        <v>-</v>
      </c>
      <c r="BR13" s="93" t="str">
        <f>IF(BR1="-","-",AVERAGE('Balance sheet (Q)'!BN28:BR28))</f>
        <v>-</v>
      </c>
      <c r="BS13" s="93" t="str">
        <f>IF(BS1="-","-",AVERAGE('Balance sheet (Q)'!BO28:BS28))</f>
        <v>-</v>
      </c>
      <c r="BT13" s="93" t="str">
        <f>IF(BT1="-","-",AVERAGE('Balance sheet (Q)'!BP28:BT28))</f>
        <v>-</v>
      </c>
      <c r="BU13" s="93" t="str">
        <f>IF(BU1="-","-",AVERAGE('Balance sheet (Q)'!BQ28:BU28))</f>
        <v>-</v>
      </c>
      <c r="BV13" s="93" t="str">
        <f>IF(BV1="-","-",AVERAGE('Balance sheet (Q)'!BR28:BV28))</f>
        <v>-</v>
      </c>
      <c r="BW13" s="93" t="str">
        <f>IF(BW1="-","-",AVERAGE('Balance sheet (Q)'!BS28:BW28))</f>
        <v>-</v>
      </c>
      <c r="BX13" s="93" t="str">
        <f>IF(BX1="-","-",AVERAGE('Balance sheet (Q)'!BT28:BX28))</f>
        <v>-</v>
      </c>
      <c r="BY13" s="93" t="str">
        <f>IF(BY1="-","-",AVERAGE('Balance sheet (Q)'!BU28:BY28))</f>
        <v>-</v>
      </c>
      <c r="BZ13" s="93" t="str">
        <f>IF(BZ1="-","-",AVERAGE('Balance sheet (Q)'!BV28:BZ28))</f>
        <v>-</v>
      </c>
      <c r="CA13" s="93" t="str">
        <f>IF(CA1="-","-",AVERAGE('Balance sheet (Q)'!BW28:CA28))</f>
        <v>-</v>
      </c>
      <c r="CB13" s="93" t="str">
        <f>IF(CB1="-","-",AVERAGE('Balance sheet (Q)'!BX28:CB28))</f>
        <v>-</v>
      </c>
      <c r="CC13" s="93" t="str">
        <f>IF(CC1="-","-",AVERAGE('Balance sheet (Q)'!BY28:CC28))</f>
        <v>-</v>
      </c>
      <c r="CD13" s="93" t="str">
        <f>IF(CD1="-","-",AVERAGE('Balance sheet (Q)'!BZ28:CD28))</f>
        <v>-</v>
      </c>
      <c r="CE13" s="93" t="str">
        <f>IF(CE1="-","-",AVERAGE('Balance sheet (Q)'!CA28:CE28))</f>
        <v>-</v>
      </c>
      <c r="CF13" s="93" t="str">
        <f>IF(CF1="-","-",AVERAGE('Balance sheet (Q)'!CB28:CF28))</f>
        <v>-</v>
      </c>
      <c r="CG13" s="93" t="str">
        <f>IF(CG1="-","-",AVERAGE('Balance sheet (Q)'!CC28:CG28))</f>
        <v>-</v>
      </c>
      <c r="CH13" s="93" t="str">
        <f>IF(CH1="-","-",AVERAGE('Balance sheet (Q)'!CD28:CH28))</f>
        <v>-</v>
      </c>
      <c r="CI13" s="93" t="str">
        <f>IF(CI1="-","-",AVERAGE('Balance sheet (Q)'!CE28:CI28))</f>
        <v>-</v>
      </c>
      <c r="CJ13" s="93" t="str">
        <f>IF(CJ1="-","-",AVERAGE('Balance sheet (Q)'!CF28:CJ28))</f>
        <v>-</v>
      </c>
      <c r="CK13" s="93" t="str">
        <f>IF(CK1="-","-",AVERAGE('Balance sheet (Q)'!CG28:CK28))</f>
        <v>-</v>
      </c>
      <c r="CL13" s="93" t="str">
        <f>IF(CL1="-","-",AVERAGE('Balance sheet (Q)'!CH28:CL28))</f>
        <v>-</v>
      </c>
      <c r="CM13" s="93" t="str">
        <f>IF(CM1="-","-",AVERAGE('Balance sheet (Q)'!CI28:CM28))</f>
        <v>-</v>
      </c>
      <c r="CN13" s="93" t="str">
        <f>IF(CN1="-","-",AVERAGE('Balance sheet (Q)'!CJ28:CN28))</f>
        <v>-</v>
      </c>
      <c r="CO13" s="93"/>
      <c r="CP13" s="93"/>
    </row>
    <row r="14" spans="2:96">
      <c r="B14" s="194" t="s">
        <v>477</v>
      </c>
      <c r="C14" s="104"/>
      <c r="D14" s="105"/>
      <c r="E14" s="106" t="s">
        <v>475</v>
      </c>
      <c r="F14" s="106" t="s">
        <v>475</v>
      </c>
      <c r="G14" s="106" t="s">
        <v>475</v>
      </c>
      <c r="H14" s="106" t="s">
        <v>475</v>
      </c>
      <c r="I14" s="106">
        <f>IFERROR(I12/I13,"-")</f>
        <v>0.22021026297763349</v>
      </c>
      <c r="J14" s="106">
        <f t="shared" ref="J14:BU14" si="59">IFERROR(J12/J13,"-")</f>
        <v>0.2207457011958095</v>
      </c>
      <c r="K14" s="106">
        <f t="shared" si="59"/>
        <v>0.20845006891366996</v>
      </c>
      <c r="L14" s="106">
        <f t="shared" si="59"/>
        <v>0.20610073023192294</v>
      </c>
      <c r="M14" s="106">
        <f t="shared" si="59"/>
        <v>0.19527416328108904</v>
      </c>
      <c r="N14" s="106">
        <f t="shared" si="59"/>
        <v>0.23260187436360991</v>
      </c>
      <c r="O14" s="106">
        <f t="shared" si="59"/>
        <v>0.2501857764639594</v>
      </c>
      <c r="P14" s="106">
        <f t="shared" si="59"/>
        <v>0.24385447694075971</v>
      </c>
      <c r="Q14" s="106">
        <f t="shared" si="59"/>
        <v>0.28542873632329019</v>
      </c>
      <c r="R14" s="106">
        <f t="shared" si="59"/>
        <v>0.26318749240059985</v>
      </c>
      <c r="S14" s="106">
        <f t="shared" si="59"/>
        <v>0.25525209464098475</v>
      </c>
      <c r="T14" s="106">
        <f t="shared" si="59"/>
        <v>0.25713350290880704</v>
      </c>
      <c r="U14" s="106">
        <f t="shared" si="59"/>
        <v>0.26755808578081264</v>
      </c>
      <c r="V14" s="106">
        <f t="shared" si="59"/>
        <v>0.27279843481635185</v>
      </c>
      <c r="W14" s="106">
        <f t="shared" si="59"/>
        <v>0.27997799678442942</v>
      </c>
      <c r="X14" s="106">
        <f t="shared" si="59"/>
        <v>0.2543641760288205</v>
      </c>
      <c r="Y14" s="106">
        <f t="shared" si="59"/>
        <v>0.22687101974794191</v>
      </c>
      <c r="Z14" s="106">
        <f t="shared" si="59"/>
        <v>0.27413705390299975</v>
      </c>
      <c r="AA14" s="106">
        <f t="shared" si="59"/>
        <v>0.26482175523509327</v>
      </c>
      <c r="AB14" s="106">
        <f t="shared" si="59"/>
        <v>0.25180317581199085</v>
      </c>
      <c r="AC14" s="106">
        <f t="shared" si="59"/>
        <v>0.25623219331373376</v>
      </c>
      <c r="AD14" s="106">
        <f t="shared" si="59"/>
        <v>0.22820210065023105</v>
      </c>
      <c r="AE14" s="106">
        <f t="shared" si="59"/>
        <v>0.25014415240655069</v>
      </c>
      <c r="AF14" s="106">
        <f t="shared" si="59"/>
        <v>0.22450035993100192</v>
      </c>
      <c r="AG14" s="106">
        <f t="shared" si="59"/>
        <v>0.22280921937259826</v>
      </c>
      <c r="AH14" s="106">
        <f t="shared" si="59"/>
        <v>0.2756417627811189</v>
      </c>
      <c r="AI14" s="106">
        <f t="shared" si="59"/>
        <v>0.25855144312828748</v>
      </c>
      <c r="AJ14" s="106">
        <f t="shared" si="59"/>
        <v>0.27460795702303054</v>
      </c>
      <c r="AK14" s="106">
        <f t="shared" si="59"/>
        <v>0.27312864886694965</v>
      </c>
      <c r="AL14" s="106">
        <f t="shared" si="59"/>
        <v>0.22683644500556016</v>
      </c>
      <c r="AM14" s="106">
        <f t="shared" si="59"/>
        <v>0.19138533784849276</v>
      </c>
      <c r="AN14" s="106">
        <f t="shared" si="59"/>
        <v>0.19984295065330121</v>
      </c>
      <c r="AO14" s="106">
        <f t="shared" si="59"/>
        <v>0.1797602053308677</v>
      </c>
      <c r="AP14" s="106">
        <f t="shared" si="59"/>
        <v>0.14413033234507716</v>
      </c>
      <c r="AQ14" s="106">
        <f t="shared" si="59"/>
        <v>0.13022620695786091</v>
      </c>
      <c r="AR14" s="106">
        <f t="shared" si="59"/>
        <v>0.12086778084856535</v>
      </c>
      <c r="AS14" s="106">
        <f t="shared" si="59"/>
        <v>0.13750977242636464</v>
      </c>
      <c r="AT14" s="106">
        <f t="shared" si="59"/>
        <v>0.18093105481808935</v>
      </c>
      <c r="AU14" s="106">
        <f t="shared" si="59"/>
        <v>0.2333282541304352</v>
      </c>
      <c r="AV14" s="106">
        <f t="shared" si="59"/>
        <v>0.23982251021270601</v>
      </c>
      <c r="AW14" s="106">
        <f t="shared" si="59"/>
        <v>0.21195603998117665</v>
      </c>
      <c r="AX14" s="106">
        <f t="shared" si="59"/>
        <v>0.20295368235413974</v>
      </c>
      <c r="AY14" s="106">
        <f t="shared" si="59"/>
        <v>0.1849785699707463</v>
      </c>
      <c r="AZ14" s="106" t="str">
        <f t="shared" si="59"/>
        <v>-</v>
      </c>
      <c r="BA14" s="106" t="str">
        <f t="shared" si="59"/>
        <v>-</v>
      </c>
      <c r="BB14" s="106" t="str">
        <f t="shared" si="59"/>
        <v>-</v>
      </c>
      <c r="BC14" s="106" t="str">
        <f t="shared" si="59"/>
        <v>-</v>
      </c>
      <c r="BD14" s="106" t="str">
        <f t="shared" si="59"/>
        <v>-</v>
      </c>
      <c r="BE14" s="106" t="str">
        <f t="shared" si="59"/>
        <v>-</v>
      </c>
      <c r="BF14" s="106" t="str">
        <f t="shared" si="59"/>
        <v>-</v>
      </c>
      <c r="BG14" s="106" t="str">
        <f t="shared" si="59"/>
        <v>-</v>
      </c>
      <c r="BH14" s="106" t="str">
        <f t="shared" si="59"/>
        <v>-</v>
      </c>
      <c r="BI14" s="106" t="str">
        <f t="shared" si="59"/>
        <v>-</v>
      </c>
      <c r="BJ14" s="106" t="str">
        <f t="shared" si="59"/>
        <v>-</v>
      </c>
      <c r="BK14" s="106" t="str">
        <f t="shared" si="59"/>
        <v>-</v>
      </c>
      <c r="BL14" s="106" t="str">
        <f t="shared" si="59"/>
        <v>-</v>
      </c>
      <c r="BM14" s="106" t="str">
        <f t="shared" si="59"/>
        <v>-</v>
      </c>
      <c r="BN14" s="106" t="str">
        <f t="shared" si="59"/>
        <v>-</v>
      </c>
      <c r="BO14" s="106" t="str">
        <f t="shared" si="59"/>
        <v>-</v>
      </c>
      <c r="BP14" s="106" t="str">
        <f t="shared" si="59"/>
        <v>-</v>
      </c>
      <c r="BQ14" s="106" t="str">
        <f t="shared" si="59"/>
        <v>-</v>
      </c>
      <c r="BR14" s="106" t="str">
        <f t="shared" si="59"/>
        <v>-</v>
      </c>
      <c r="BS14" s="106" t="str">
        <f t="shared" si="59"/>
        <v>-</v>
      </c>
      <c r="BT14" s="106" t="str">
        <f t="shared" si="59"/>
        <v>-</v>
      </c>
      <c r="BU14" s="106" t="str">
        <f t="shared" si="59"/>
        <v>-</v>
      </c>
      <c r="BV14" s="106" t="str">
        <f t="shared" ref="BV14:CN14" si="60">IFERROR(BV12/BV13,"-")</f>
        <v>-</v>
      </c>
      <c r="BW14" s="106" t="str">
        <f t="shared" si="60"/>
        <v>-</v>
      </c>
      <c r="BX14" s="106" t="str">
        <f t="shared" si="60"/>
        <v>-</v>
      </c>
      <c r="BY14" s="106" t="str">
        <f t="shared" si="60"/>
        <v>-</v>
      </c>
      <c r="BZ14" s="106" t="str">
        <f t="shared" si="60"/>
        <v>-</v>
      </c>
      <c r="CA14" s="106" t="str">
        <f t="shared" si="60"/>
        <v>-</v>
      </c>
      <c r="CB14" s="106" t="str">
        <f t="shared" si="60"/>
        <v>-</v>
      </c>
      <c r="CC14" s="106" t="str">
        <f t="shared" si="60"/>
        <v>-</v>
      </c>
      <c r="CD14" s="106" t="str">
        <f t="shared" si="60"/>
        <v>-</v>
      </c>
      <c r="CE14" s="106" t="str">
        <f t="shared" si="60"/>
        <v>-</v>
      </c>
      <c r="CF14" s="106" t="str">
        <f t="shared" si="60"/>
        <v>-</v>
      </c>
      <c r="CG14" s="106" t="str">
        <f t="shared" si="60"/>
        <v>-</v>
      </c>
      <c r="CH14" s="106" t="str">
        <f t="shared" si="60"/>
        <v>-</v>
      </c>
      <c r="CI14" s="106" t="str">
        <f t="shared" si="60"/>
        <v>-</v>
      </c>
      <c r="CJ14" s="106" t="str">
        <f t="shared" si="60"/>
        <v>-</v>
      </c>
      <c r="CK14" s="106" t="str">
        <f t="shared" si="60"/>
        <v>-</v>
      </c>
      <c r="CL14" s="106" t="str">
        <f t="shared" si="60"/>
        <v>-</v>
      </c>
      <c r="CM14" s="106" t="str">
        <f t="shared" si="60"/>
        <v>-</v>
      </c>
      <c r="CN14" s="106" t="str">
        <f t="shared" si="60"/>
        <v>-</v>
      </c>
      <c r="CO14" s="106"/>
      <c r="CP14" s="106"/>
    </row>
    <row r="15" spans="2:96">
      <c r="B15" s="195"/>
      <c r="C15" s="91"/>
      <c r="D15" s="92"/>
      <c r="E15" s="93"/>
      <c r="F15" s="93"/>
      <c r="G15" s="93"/>
      <c r="H15" s="93"/>
      <c r="I15" s="93"/>
      <c r="J15" s="93"/>
      <c r="K15" s="93"/>
      <c r="L15" s="93"/>
      <c r="M15" s="93"/>
      <c r="N15" s="93"/>
      <c r="O15" s="93"/>
      <c r="P15" s="95"/>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row>
    <row r="16" spans="2:96">
      <c r="B16" s="195"/>
      <c r="C16" s="91"/>
      <c r="D16" s="92"/>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row>
    <row r="17" spans="2:96">
      <c r="B17" s="195"/>
      <c r="C17" s="91"/>
      <c r="D17" s="92"/>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row>
    <row r="18" spans="2:96">
      <c r="B18" s="159" t="s">
        <v>478</v>
      </c>
      <c r="C18" s="91"/>
      <c r="D18" s="92"/>
      <c r="E18" s="95" t="s">
        <v>475</v>
      </c>
      <c r="F18" s="95" t="s">
        <v>475</v>
      </c>
      <c r="G18" s="95" t="s">
        <v>475</v>
      </c>
      <c r="H18" s="93">
        <f>IF(H1="-","-",SUM('P&amp;L (Q)'!E26:H26))</f>
        <v>46565</v>
      </c>
      <c r="I18" s="93">
        <f>IF(I1="-","-",SUM('P&amp;L (Q)'!F26:I26))</f>
        <v>45563</v>
      </c>
      <c r="J18" s="93">
        <f>IF(J1="-","-",SUM('P&amp;L (Q)'!G26:J26))</f>
        <v>44283</v>
      </c>
      <c r="K18" s="93">
        <f>IF(K1="-","-",SUM('P&amp;L (Q)'!H26:K26))</f>
        <v>41640</v>
      </c>
      <c r="L18" s="93">
        <f>IF(L1="-","-",SUM('P&amp;L (Q)'!I26:L26))</f>
        <v>41197</v>
      </c>
      <c r="M18" s="93">
        <f>IF(M1="-","-",SUM('P&amp;L (Q)'!J26:M26))</f>
        <v>38815</v>
      </c>
      <c r="N18" s="93">
        <f>IF(N1="-","-",SUM('P&amp;L (Q)'!K26:N26))</f>
        <v>45059</v>
      </c>
      <c r="O18" s="93">
        <f>IF(O1="-","-",SUM('P&amp;L (Q)'!L26:O26))</f>
        <v>49602</v>
      </c>
      <c r="P18" s="93">
        <f>IF(P1="-","-",SUM('P&amp;L (Q)'!M26:P26))</f>
        <v>48549</v>
      </c>
      <c r="Q18" s="93">
        <f>IF(Q1="-","-",SUM('P&amp;L (Q)'!N26:Q26))</f>
        <v>57343</v>
      </c>
      <c r="R18" s="93">
        <f>IF(R1="-","-",SUM('P&amp;L (Q)'!O26:R26))</f>
        <v>52619</v>
      </c>
      <c r="S18" s="93">
        <f>IF(S1="-","-",SUM('P&amp;L (Q)'!P26:S26))</f>
        <v>52704</v>
      </c>
      <c r="T18" s="93">
        <f>IF(T1="-","-",SUM('P&amp;L (Q)'!Q26:T26))</f>
        <v>53930</v>
      </c>
      <c r="U18" s="93">
        <f>IF(U1="-","-",SUM('P&amp;L (Q)'!R26:U26))</f>
        <v>57475</v>
      </c>
      <c r="V18" s="93">
        <f>IF(V1="-","-",SUM('P&amp;L (Q)'!S26:V26))</f>
        <v>57912</v>
      </c>
      <c r="W18" s="93">
        <f>IF(W1="-","-",SUM('P&amp;L (Q)'!T26:W26))</f>
        <v>61503.999999999993</v>
      </c>
      <c r="X18" s="93">
        <f>IF(X1="-","-",SUM('P&amp;L (Q)'!U26:X26))</f>
        <v>56692</v>
      </c>
      <c r="Y18" s="93">
        <f>IF(Y1="-","-",SUM('P&amp;L (Q)'!V26:Y26))</f>
        <v>51757</v>
      </c>
      <c r="Z18" s="93">
        <f>IF(Z1="-","-",SUM('P&amp;L (Q)'!W26:Z26))</f>
        <v>63231</v>
      </c>
      <c r="AA18" s="93">
        <f>IF(AA1="-","-",SUM('P&amp;L (Q)'!X26:AA26))</f>
        <v>64581.000000000007</v>
      </c>
      <c r="AB18" s="93">
        <f>IF(AB1="-","-",SUM('P&amp;L (Q)'!Y26:AB26))</f>
        <v>63389</v>
      </c>
      <c r="AC18" s="93">
        <f>IF(AC1="-","-",SUM('P&amp;L (Q)'!Z26:AC26))</f>
        <v>66970</v>
      </c>
      <c r="AD18" s="93">
        <f>IF(AD1="-","-",SUM('P&amp;L (Q)'!AA26:AD26))</f>
        <v>60058</v>
      </c>
      <c r="AE18" s="93">
        <f>IF(AE1="-","-",SUM('P&amp;L (Q)'!AB26:AE26))</f>
        <v>69287</v>
      </c>
      <c r="AF18" s="93">
        <f>IF(AF1="-","-",SUM('P&amp;L (Q)'!AC26:AF26))</f>
        <v>62647</v>
      </c>
      <c r="AG18" s="93">
        <f>IF(AG1="-","-",SUM('P&amp;L (Q)'!AD26:AG26))</f>
        <v>63870</v>
      </c>
      <c r="AH18" s="93">
        <f>IF(AH1="-","-",SUM('P&amp;L (Q)'!AE26:AH26))</f>
        <v>80631</v>
      </c>
      <c r="AI18" s="93">
        <f>IF(AI1="-","-",SUM('P&amp;L (Q)'!AF26:AI26))</f>
        <v>80212</v>
      </c>
      <c r="AJ18" s="93">
        <f>IF(AJ1="-","-",SUM('P&amp;L (Q)'!AG26:AJ26))</f>
        <v>86194.239343705485</v>
      </c>
      <c r="AK18" s="93">
        <f>IF(AK1="-","-",SUM('P&amp;L (Q)'!AH26:AK26))</f>
        <v>88176.939343705468</v>
      </c>
      <c r="AL18" s="93">
        <f>IF(AL1="-","-",SUM('P&amp;L (Q)'!AI26:AL26))</f>
        <v>72803.939343705468</v>
      </c>
      <c r="AM18" s="93">
        <f>IF(AM1="-","-",SUM('P&amp;L (Q)'!AJ26:AM26))</f>
        <v>62503.239343705485</v>
      </c>
      <c r="AN18" s="93">
        <f>IF(AN1="-","-",SUM('P&amp;L (Q)'!AK26:AN26))</f>
        <v>64340</v>
      </c>
      <c r="AO18" s="93">
        <f>IF(AO1="-","-",SUM('P&amp;L (Q)'!AL26:AO26))</f>
        <v>58994.300000000017</v>
      </c>
      <c r="AP18" s="93">
        <f>IF(AP1="-","-",SUM('P&amp;L (Q)'!AM26:AP26))</f>
        <v>48320.300000000017</v>
      </c>
      <c r="AQ18" s="93">
        <f>IF(AQ1="-","-",SUM('P&amp;L (Q)'!AN26:AQ26))</f>
        <v>44763.433358278446</v>
      </c>
      <c r="AR18" s="93">
        <f>IF(AR1="-","-",SUM('P&amp;L (Q)'!AO26:AR26))</f>
        <v>41272</v>
      </c>
      <c r="AS18" s="93">
        <f>IF(AS1="-","-",SUM('P&amp;L (Q)'!AP26:AS26))</f>
        <v>46530</v>
      </c>
      <c r="AT18" s="93">
        <f>IF(AT1="-","-",SUM('P&amp;L (Q)'!AQ26:AT26))</f>
        <v>59602</v>
      </c>
      <c r="AU18" s="93">
        <f>IF(AU1="-","-",SUM('P&amp;L (Q)'!AR26:AU26))</f>
        <v>79050.566641721554</v>
      </c>
      <c r="AV18" s="93">
        <f>IF(AV1="-","-",SUM('P&amp;L (Q)'!AS26:AV26))</f>
        <v>83481</v>
      </c>
      <c r="AW18" s="93">
        <f>IF(AW1="-","-",SUM('P&amp;L (Q)'!AT26:AW26))</f>
        <v>76814</v>
      </c>
      <c r="AX18" s="93">
        <f>IF(AX1="-","-",SUM('P&amp;L (Q)'!AU26:AX26))</f>
        <v>73887</v>
      </c>
      <c r="AY18" s="93">
        <f>IF(AY1="-","-",SUM('P&amp;L (Q)'!AV26:AY26))</f>
        <v>68420</v>
      </c>
      <c r="AZ18" s="93" t="str">
        <f>IF(AZ1="-","-",SUM('P&amp;L (Q)'!AW26:AZ26))</f>
        <v>-</v>
      </c>
      <c r="BA18" s="93" t="str">
        <f>IF(BA1="-","-",SUM('P&amp;L (Q)'!AX26:BA26))</f>
        <v>-</v>
      </c>
      <c r="BB18" s="93" t="str">
        <f>IF(BB1="-","-",SUM('P&amp;L (Q)'!AY26:BB26))</f>
        <v>-</v>
      </c>
      <c r="BC18" s="93" t="str">
        <f>IF(BC1="-","-",SUM('P&amp;L (Q)'!AZ26:BC26))</f>
        <v>-</v>
      </c>
      <c r="BD18" s="93" t="str">
        <f>IF(BD1="-","-",SUM('P&amp;L (Q)'!BA26:BD26))</f>
        <v>-</v>
      </c>
      <c r="BE18" s="93" t="str">
        <f>IF(BE1="-","-",SUM('P&amp;L (Q)'!BB26:BE26))</f>
        <v>-</v>
      </c>
      <c r="BF18" s="93" t="str">
        <f>IF(BF1="-","-",SUM('P&amp;L (Q)'!BC26:BF26))</f>
        <v>-</v>
      </c>
      <c r="BG18" s="93" t="str">
        <f>IF(BG1="-","-",SUM('P&amp;L (Q)'!BD26:BG26))</f>
        <v>-</v>
      </c>
      <c r="BH18" s="93" t="str">
        <f>IF(BH1="-","-",SUM('P&amp;L (Q)'!BE26:BH26))</f>
        <v>-</v>
      </c>
      <c r="BI18" s="93" t="str">
        <f>IF(BI1="-","-",SUM('P&amp;L (Q)'!BF26:BI26))</f>
        <v>-</v>
      </c>
      <c r="BJ18" s="93" t="str">
        <f>IF(BJ1="-","-",SUM('P&amp;L (Q)'!BG26:BJ26))</f>
        <v>-</v>
      </c>
      <c r="BK18" s="93" t="str">
        <f>IF(BK1="-","-",SUM('P&amp;L (Q)'!BH26:BK26))</f>
        <v>-</v>
      </c>
      <c r="BL18" s="93" t="str">
        <f>IF(BL1="-","-",SUM('P&amp;L (Q)'!BI26:BL26))</f>
        <v>-</v>
      </c>
      <c r="BM18" s="93" t="str">
        <f>IF(BM1="-","-",SUM('P&amp;L (Q)'!BJ26:BM26))</f>
        <v>-</v>
      </c>
      <c r="BN18" s="93" t="str">
        <f>IF(BN1="-","-",SUM('P&amp;L (Q)'!BK26:BN26))</f>
        <v>-</v>
      </c>
      <c r="BO18" s="93" t="str">
        <f>IF(BO1="-","-",SUM('P&amp;L (Q)'!BL26:BO26))</f>
        <v>-</v>
      </c>
      <c r="BP18" s="93" t="str">
        <f>IF(BP1="-","-",SUM('P&amp;L (Q)'!BM26:BP26))</f>
        <v>-</v>
      </c>
      <c r="BQ18" s="93" t="str">
        <f>IF(BQ1="-","-",SUM('P&amp;L (Q)'!BN26:BQ26))</f>
        <v>-</v>
      </c>
      <c r="BR18" s="93" t="str">
        <f>IF(BR1="-","-",SUM('P&amp;L (Q)'!BO26:BR26))</f>
        <v>-</v>
      </c>
      <c r="BS18" s="93" t="str">
        <f>IF(BS1="-","-",SUM('P&amp;L (Q)'!BP26:BS26))</f>
        <v>-</v>
      </c>
      <c r="BT18" s="93" t="str">
        <f>IF(BT1="-","-",SUM('P&amp;L (Q)'!BQ26:BT26))</f>
        <v>-</v>
      </c>
      <c r="BU18" s="93" t="str">
        <f>IF(BU1="-","-",SUM('P&amp;L (Q)'!BR26:BU26))</f>
        <v>-</v>
      </c>
      <c r="BV18" s="93" t="str">
        <f>IF(BV1="-","-",SUM('P&amp;L (Q)'!BS26:BV26))</f>
        <v>-</v>
      </c>
      <c r="BW18" s="93" t="str">
        <f>IF(BW1="-","-",SUM('P&amp;L (Q)'!BT26:BW26))</f>
        <v>-</v>
      </c>
      <c r="BX18" s="93" t="str">
        <f>IF(BX1="-","-",SUM('P&amp;L (Q)'!BU26:BX26))</f>
        <v>-</v>
      </c>
      <c r="BY18" s="93" t="str">
        <f>IF(BY1="-","-",SUM('P&amp;L (Q)'!BV26:BY26))</f>
        <v>-</v>
      </c>
      <c r="BZ18" s="93" t="str">
        <f>IF(BZ1="-","-",SUM('P&amp;L (Q)'!BW26:BZ26))</f>
        <v>-</v>
      </c>
      <c r="CA18" s="93" t="str">
        <f>IF(CA1="-","-",SUM('P&amp;L (Q)'!BX26:CA26))</f>
        <v>-</v>
      </c>
      <c r="CB18" s="93" t="str">
        <f>IF(CB1="-","-",SUM('P&amp;L (Q)'!BY26:CB26))</f>
        <v>-</v>
      </c>
      <c r="CC18" s="93" t="str">
        <f>IF(CC1="-","-",SUM('P&amp;L (Q)'!BZ26:CC26))</f>
        <v>-</v>
      </c>
      <c r="CD18" s="93" t="str">
        <f>IF(CD1="-","-",SUM('P&amp;L (Q)'!CA26:CD26))</f>
        <v>-</v>
      </c>
      <c r="CE18" s="93" t="str">
        <f>IF(CE1="-","-",SUM('P&amp;L (Q)'!CB26:CE26))</f>
        <v>-</v>
      </c>
      <c r="CF18" s="93" t="str">
        <f>IF(CF1="-","-",SUM('P&amp;L (Q)'!CC26:CF26))</f>
        <v>-</v>
      </c>
      <c r="CG18" s="93" t="str">
        <f>IF(CG1="-","-",SUM('P&amp;L (Q)'!CD26:CG26))</f>
        <v>-</v>
      </c>
      <c r="CH18" s="93" t="str">
        <f>IF(CH1="-","-",SUM('P&amp;L (Q)'!CE26:CH26))</f>
        <v>-</v>
      </c>
      <c r="CI18" s="93" t="str">
        <f>IF(CI1="-","-",SUM('P&amp;L (Q)'!CF26:CI26))</f>
        <v>-</v>
      </c>
      <c r="CJ18" s="93" t="str">
        <f>IF(CJ1="-","-",SUM('P&amp;L (Q)'!CG26:CJ26))</f>
        <v>-</v>
      </c>
      <c r="CK18" s="93" t="str">
        <f>IF(CK1="-","-",SUM('P&amp;L (Q)'!CH26:CK26))</f>
        <v>-</v>
      </c>
      <c r="CL18" s="93" t="str">
        <f>IF(CL1="-","-",SUM('P&amp;L (Q)'!CI26:CL26))</f>
        <v>-</v>
      </c>
      <c r="CM18" s="93" t="str">
        <f>IF(CM1="-","-",SUM('P&amp;L (Q)'!CJ26:CM26))</f>
        <v>-</v>
      </c>
      <c r="CN18" s="93" t="str">
        <f>IF(CN1="-","-",SUM('P&amp;L (Q)'!CK26:CN26))</f>
        <v>-</v>
      </c>
      <c r="CO18" s="93"/>
      <c r="CP18" s="93"/>
    </row>
    <row r="19" spans="2:96">
      <c r="B19" s="159" t="s">
        <v>479</v>
      </c>
      <c r="C19" s="91"/>
      <c r="D19" s="92"/>
      <c r="E19" s="95" t="s">
        <v>475</v>
      </c>
      <c r="F19" s="95" t="s">
        <v>475</v>
      </c>
      <c r="G19" s="95" t="s">
        <v>475</v>
      </c>
      <c r="H19" s="95" t="s">
        <v>475</v>
      </c>
      <c r="I19" s="93">
        <f>IF(    I1="-","-",AVERAGE('Balance sheet (Q)'!E26:I26))</f>
        <v>408566.2</v>
      </c>
      <c r="J19" s="93">
        <f>IF(    J1="-","-",AVERAGE('Balance sheet (Q)'!F26:J26))</f>
        <v>414513.4</v>
      </c>
      <c r="K19" s="93">
        <f>IF(    K1="-","-",AVERAGE('Balance sheet (Q)'!G26:K26))</f>
        <v>399390</v>
      </c>
      <c r="L19" s="93">
        <f>IF(    L1="-","-",AVERAGE('Balance sheet (Q)'!H26:L26))</f>
        <v>380841.2</v>
      </c>
      <c r="M19" s="93">
        <f>IF(    M1="-","-",AVERAGE('Balance sheet (Q)'!I26:M26))</f>
        <v>388859.8</v>
      </c>
      <c r="N19" s="93">
        <f>IF(    N1="-","-",AVERAGE('Balance sheet (Q)'!J26:N26))</f>
        <v>397333.2</v>
      </c>
      <c r="O19" s="93">
        <f>IF(    O1="-","-",AVERAGE('Balance sheet (Q)'!K26:O26))</f>
        <v>389984.6</v>
      </c>
      <c r="P19" s="93">
        <f>IF(    P1="-","-",AVERAGE('Balance sheet (Q)'!L26:P26))</f>
        <v>375197.4</v>
      </c>
      <c r="Q19" s="93">
        <f>IF(    Q1="-","-",AVERAGE('Balance sheet (Q)'!M26:Q26))</f>
        <v>387989.2</v>
      </c>
      <c r="R19" s="93">
        <f>IF(    R1="-","-",AVERAGE('Balance sheet (Q)'!N26:R26))</f>
        <v>399669.8</v>
      </c>
      <c r="S19" s="93">
        <f>IF(    S1="-","-",AVERAGE('Balance sheet (Q)'!O26:S26))</f>
        <v>396078.2</v>
      </c>
      <c r="T19" s="93">
        <f>IF(    T1="-","-",AVERAGE('Balance sheet (Q)'!P26:T26))</f>
        <v>385222.8</v>
      </c>
      <c r="U19" s="93">
        <f>IF(    U1="-","-",AVERAGE('Balance sheet (Q)'!Q26:U26))</f>
        <v>406893.6</v>
      </c>
      <c r="V19" s="93">
        <f>IF(    V1="-","-",AVERAGE('Balance sheet (Q)'!R26:V26))</f>
        <v>420512.2</v>
      </c>
      <c r="W19" s="93">
        <f>IF(    W1="-","-",AVERAGE('Balance sheet (Q)'!S26:W26))</f>
        <v>414822</v>
      </c>
      <c r="X19" s="93">
        <f>IF(    X1="-","-",AVERAGE('Balance sheet (Q)'!T26:X26))</f>
        <v>406281.4</v>
      </c>
      <c r="Y19" s="93">
        <f>IF(    Y1="-","-",AVERAGE('Balance sheet (Q)'!U26:Y26))</f>
        <v>427596.79999999999</v>
      </c>
      <c r="Z19" s="93">
        <f>IF(    Z1="-","-",AVERAGE('Balance sheet (Q)'!V26:Z26))</f>
        <v>437105.8</v>
      </c>
      <c r="AA19" s="93">
        <f>IF(    AA1="-","-",AVERAGE('Balance sheet (Q)'!W26:AA26))</f>
        <v>442336.6</v>
      </c>
      <c r="AB19" s="93">
        <f>IF(    AB1="-","-",AVERAGE('Balance sheet (Q)'!X26:AB26))</f>
        <v>437695.6</v>
      </c>
      <c r="AC19" s="93">
        <f>IF(    AC1="-","-",AVERAGE('Balance sheet (Q)'!Y26:AC26))</f>
        <v>458618</v>
      </c>
      <c r="AD19" s="93">
        <f>IF(    AD1="-","-",AVERAGE('Balance sheet (Q)'!Z26:AD26))</f>
        <v>504520.4</v>
      </c>
      <c r="AE19" s="93">
        <f>IF(    AE1="-","-",AVERAGE('Balance sheet (Q)'!AA26:AE26))</f>
        <v>549476.4</v>
      </c>
      <c r="AF19" s="93">
        <f>IF(    AF1="-","-",AVERAGE('Balance sheet (Q)'!AB26:AF26))</f>
        <v>583553.4</v>
      </c>
      <c r="AG19" s="93">
        <f>IF(    AG1="-","-",AVERAGE('Balance sheet (Q)'!AC26:AG26))</f>
        <v>649706.80000000005</v>
      </c>
      <c r="AH19" s="93">
        <f>IF(    AH1="-","-",AVERAGE('Balance sheet (Q)'!AD26:AH26))</f>
        <v>710470.6</v>
      </c>
      <c r="AI19" s="93">
        <f>IF(    AI1="-","-",AVERAGE('Balance sheet (Q)'!AE26:AI26))</f>
        <v>728888.2</v>
      </c>
      <c r="AJ19" s="93">
        <f>IF(    AJ1="-","-",AVERAGE('Balance sheet (Q)'!AF26:AJ26))</f>
        <v>730011</v>
      </c>
      <c r="AK19" s="93">
        <f>IF(    AK1="-","-",AVERAGE('Balance sheet (Q)'!AG26:AK26))</f>
        <v>760598.8</v>
      </c>
      <c r="AL19" s="93">
        <f>IF(    AL1="-","-",AVERAGE('Balance sheet (Q)'!AH26:AL26))</f>
        <v>781304</v>
      </c>
      <c r="AM19" s="93">
        <f>IF(    AM1="-","-",AVERAGE('Balance sheet (Q)'!AI26:AM26))</f>
        <v>792013.8</v>
      </c>
      <c r="AN19" s="93">
        <f>IF(    AN1="-","-",AVERAGE('Balance sheet (Q)'!AJ26:AN26))</f>
        <v>799355</v>
      </c>
      <c r="AO19" s="93">
        <f>IF(    AO1="-","-",AVERAGE('Balance sheet (Q)'!AK26:AO26))</f>
        <v>839794.2</v>
      </c>
      <c r="AP19" s="93">
        <f>IF(    AP1="-","-",AVERAGE('Balance sheet (Q)'!AL26:AP26))</f>
        <v>860172</v>
      </c>
      <c r="AQ19" s="93">
        <f>IF(    AQ1="-","-",AVERAGE('Balance sheet (Q)'!AM26:AQ26))</f>
        <v>865238</v>
      </c>
      <c r="AR19" s="93">
        <f>IF(    AR1="-","-",AVERAGE('Balance sheet (Q)'!AN26:AR26))</f>
        <v>857823</v>
      </c>
      <c r="AS19" s="93">
        <f>IF(    AS1="-","-",AVERAGE('Balance sheet (Q)'!AO26:AS26))</f>
        <v>872744</v>
      </c>
      <c r="AT19" s="93">
        <f>IF(    AT1="-","-",AVERAGE('Balance sheet (Q)'!AP26:AT26))</f>
        <v>855831</v>
      </c>
      <c r="AU19" s="93">
        <f>IF(    AU1="-","-",AVERAGE('Balance sheet (Q)'!AQ26:AU26))</f>
        <v>839104.8</v>
      </c>
      <c r="AV19" s="93">
        <f>IF(    AV1="-","-",AVERAGE('Balance sheet (Q)'!AR26:AV26))</f>
        <v>830041.2</v>
      </c>
      <c r="AW19" s="93">
        <f>IF(    AW1="-","-",AVERAGE('Balance sheet (Q)'!AS26:AW26))</f>
        <v>844224.4</v>
      </c>
      <c r="AX19" s="93">
        <f>IF(    AX1="-","-",AVERAGE('Balance sheet (Q)'!AT26:AX26))</f>
        <v>844251</v>
      </c>
      <c r="AY19" s="93">
        <f>IF(    AY1="-","-",AVERAGE('Balance sheet (Q)'!AU26:AY26))</f>
        <v>847458.8</v>
      </c>
      <c r="AZ19" s="93" t="str">
        <f>IF(    AZ1="-","-",AVERAGE('Balance sheet (Q)'!AV26:AZ26))</f>
        <v>-</v>
      </c>
      <c r="BA19" s="93" t="str">
        <f>IF(    BA1="-","-",AVERAGE('Balance sheet (Q)'!AW26:BA26))</f>
        <v>-</v>
      </c>
      <c r="BB19" s="93" t="str">
        <f>IF(    BB1="-","-",AVERAGE('Balance sheet (Q)'!AX26:BB26))</f>
        <v>-</v>
      </c>
      <c r="BC19" s="93" t="str">
        <f>IF(    BC1="-","-",AVERAGE('Balance sheet (Q)'!AY26:BC26))</f>
        <v>-</v>
      </c>
      <c r="BD19" s="93" t="str">
        <f>IF(    BD1="-","-",AVERAGE('Balance sheet (Q)'!AZ26:BD26))</f>
        <v>-</v>
      </c>
      <c r="BE19" s="93" t="str">
        <f>IF(    BE1="-","-",AVERAGE('Balance sheet (Q)'!BA26:BE26))</f>
        <v>-</v>
      </c>
      <c r="BF19" s="93" t="str">
        <f>IF(    BF1="-","-",AVERAGE('Balance sheet (Q)'!BB26:BF26))</f>
        <v>-</v>
      </c>
      <c r="BG19" s="93" t="str">
        <f>IF(    BG1="-","-",AVERAGE('Balance sheet (Q)'!BC26:BG26))</f>
        <v>-</v>
      </c>
      <c r="BH19" s="93" t="str">
        <f>IF(    BH1="-","-",AVERAGE('Balance sheet (Q)'!BD26:BH26))</f>
        <v>-</v>
      </c>
      <c r="BI19" s="93" t="str">
        <f>IF(    BI1="-","-",AVERAGE('Balance sheet (Q)'!BE26:BI26))</f>
        <v>-</v>
      </c>
      <c r="BJ19" s="93" t="str">
        <f>IF(    BJ1="-","-",AVERAGE('Balance sheet (Q)'!BF26:BJ26))</f>
        <v>-</v>
      </c>
      <c r="BK19" s="93" t="str">
        <f>IF(    BK1="-","-",AVERAGE('Balance sheet (Q)'!BG26:BK26))</f>
        <v>-</v>
      </c>
      <c r="BL19" s="93" t="str">
        <f>IF(    BL1="-","-",AVERAGE('Balance sheet (Q)'!BH26:BL26))</f>
        <v>-</v>
      </c>
      <c r="BM19" s="93" t="str">
        <f>IF(    BM1="-","-",AVERAGE('Balance sheet (Q)'!BI26:BM26))</f>
        <v>-</v>
      </c>
      <c r="BN19" s="93" t="str">
        <f>IF(    BN1="-","-",AVERAGE('Balance sheet (Q)'!BJ26:BN26))</f>
        <v>-</v>
      </c>
      <c r="BO19" s="93" t="str">
        <f>IF(    BO1="-","-",AVERAGE('Balance sheet (Q)'!BK26:BO26))</f>
        <v>-</v>
      </c>
      <c r="BP19" s="93" t="str">
        <f>IF(    BP1="-","-",AVERAGE('Balance sheet (Q)'!BL26:BP26))</f>
        <v>-</v>
      </c>
      <c r="BQ19" s="93" t="str">
        <f>IF(    BQ1="-","-",AVERAGE('Balance sheet (Q)'!BM26:BQ26))</f>
        <v>-</v>
      </c>
      <c r="BR19" s="93" t="str">
        <f>IF(    BR1="-","-",AVERAGE('Balance sheet (Q)'!BN26:BR26))</f>
        <v>-</v>
      </c>
      <c r="BS19" s="93" t="str">
        <f>IF(    BS1="-","-",AVERAGE('Balance sheet (Q)'!BO26:BS26))</f>
        <v>-</v>
      </c>
      <c r="BT19" s="93" t="str">
        <f>IF(    BT1="-","-",AVERAGE('Balance sheet (Q)'!BP26:BT26))</f>
        <v>-</v>
      </c>
      <c r="BU19" s="93" t="str">
        <f>IF(    BU1="-","-",AVERAGE('Balance sheet (Q)'!BQ26:BU26))</f>
        <v>-</v>
      </c>
      <c r="BV19" s="93" t="str">
        <f>IF(    BV1="-","-",AVERAGE('Balance sheet (Q)'!BR26:BV26))</f>
        <v>-</v>
      </c>
      <c r="BW19" s="93" t="str">
        <f>IF(    BW1="-","-",AVERAGE('Balance sheet (Q)'!BS26:BW26))</f>
        <v>-</v>
      </c>
      <c r="BX19" s="93" t="str">
        <f>IF(    BX1="-","-",AVERAGE('Balance sheet (Q)'!BT26:BX26))</f>
        <v>-</v>
      </c>
      <c r="BY19" s="93" t="str">
        <f>IF(    BY1="-","-",AVERAGE('Balance sheet (Q)'!BU26:BY26))</f>
        <v>-</v>
      </c>
      <c r="BZ19" s="93" t="str">
        <f>IF(    BZ1="-","-",AVERAGE('Balance sheet (Q)'!BV26:BZ26))</f>
        <v>-</v>
      </c>
      <c r="CA19" s="93" t="str">
        <f>IF(    CA1="-","-",AVERAGE('Balance sheet (Q)'!BW26:CA26))</f>
        <v>-</v>
      </c>
      <c r="CB19" s="93" t="str">
        <f>IF(    CB1="-","-",AVERAGE('Balance sheet (Q)'!BX26:CB26))</f>
        <v>-</v>
      </c>
      <c r="CC19" s="93" t="str">
        <f>IF(    CC1="-","-",AVERAGE('Balance sheet (Q)'!BY26:CC26))</f>
        <v>-</v>
      </c>
      <c r="CD19" s="93" t="str">
        <f>IF(    CD1="-","-",AVERAGE('Balance sheet (Q)'!BZ26:CD26))</f>
        <v>-</v>
      </c>
      <c r="CE19" s="93" t="str">
        <f>IF(    CE1="-","-",AVERAGE('Balance sheet (Q)'!CA26:CE26))</f>
        <v>-</v>
      </c>
      <c r="CF19" s="93" t="str">
        <f>IF(    CF1="-","-",AVERAGE('Balance sheet (Q)'!CB26:CF26))</f>
        <v>-</v>
      </c>
      <c r="CG19" s="93" t="str">
        <f>IF(    CG1="-","-",AVERAGE('Balance sheet (Q)'!CC26:CG26))</f>
        <v>-</v>
      </c>
      <c r="CH19" s="93" t="str">
        <f>IF(    CH1="-","-",AVERAGE('Balance sheet (Q)'!CD26:CH26))</f>
        <v>-</v>
      </c>
      <c r="CI19" s="93" t="str">
        <f>IF(    CI1="-","-",AVERAGE('Balance sheet (Q)'!CE26:CI26))</f>
        <v>-</v>
      </c>
      <c r="CJ19" s="93" t="str">
        <f>IF(    CJ1="-","-",AVERAGE('Balance sheet (Q)'!CF26:CJ26))</f>
        <v>-</v>
      </c>
      <c r="CK19" s="93" t="str">
        <f>IF(    CK1="-","-",AVERAGE('Balance sheet (Q)'!CG26:CK26))</f>
        <v>-</v>
      </c>
      <c r="CL19" s="93" t="str">
        <f>IF(    CL1="-","-",AVERAGE('Balance sheet (Q)'!CH26:CL26))</f>
        <v>-</v>
      </c>
      <c r="CM19" s="93" t="str">
        <f>IF(    CM1="-","-",AVERAGE('Balance sheet (Q)'!CI26:CM26))</f>
        <v>-</v>
      </c>
      <c r="CN19" s="93" t="str">
        <f>IF(    CN1="-","-",AVERAGE('Balance sheet (Q)'!CJ26:CN26))</f>
        <v>-</v>
      </c>
      <c r="CO19" s="93"/>
      <c r="CP19" s="93"/>
    </row>
    <row r="20" spans="2:96">
      <c r="B20" s="194" t="s">
        <v>480</v>
      </c>
      <c r="C20" s="104"/>
      <c r="D20" s="105"/>
      <c r="E20" s="106" t="s">
        <v>475</v>
      </c>
      <c r="F20" s="106" t="s">
        <v>475</v>
      </c>
      <c r="G20" s="106" t="s">
        <v>475</v>
      </c>
      <c r="H20" s="106" t="s">
        <v>475</v>
      </c>
      <c r="I20" s="106">
        <f>IFERROR(I18/I19,"-")</f>
        <v>0.11151925930240925</v>
      </c>
      <c r="J20" s="106">
        <f t="shared" ref="J20:BU20" si="61">IFERROR(J18/J19,"-")</f>
        <v>0.10683128699820077</v>
      </c>
      <c r="K20" s="106">
        <f t="shared" si="61"/>
        <v>0.10425899496732517</v>
      </c>
      <c r="L20" s="106">
        <f t="shared" si="61"/>
        <v>0.10817369549302963</v>
      </c>
      <c r="M20" s="106">
        <f t="shared" si="61"/>
        <v>9.9817466346482725E-2</v>
      </c>
      <c r="N20" s="106">
        <f t="shared" si="61"/>
        <v>0.1134035615448193</v>
      </c>
      <c r="O20" s="106">
        <f t="shared" si="61"/>
        <v>0.12718963774466993</v>
      </c>
      <c r="P20" s="106">
        <f t="shared" si="61"/>
        <v>0.12939588600560664</v>
      </c>
      <c r="Q20" s="106">
        <f t="shared" si="61"/>
        <v>0.14779535100461558</v>
      </c>
      <c r="R20" s="106">
        <f t="shared" si="61"/>
        <v>0.13165618217838826</v>
      </c>
      <c r="S20" s="106">
        <f t="shared" si="61"/>
        <v>0.13306463218627029</v>
      </c>
      <c r="T20" s="106">
        <f t="shared" si="61"/>
        <v>0.13999690568678697</v>
      </c>
      <c r="U20" s="106">
        <f t="shared" si="61"/>
        <v>0.14125314332788719</v>
      </c>
      <c r="V20" s="106">
        <f t="shared" si="61"/>
        <v>0.13771776419328619</v>
      </c>
      <c r="W20" s="106">
        <f t="shared" si="61"/>
        <v>0.14826600324958655</v>
      </c>
      <c r="X20" s="106">
        <f t="shared" si="61"/>
        <v>0.13953875318929196</v>
      </c>
      <c r="Y20" s="106">
        <f t="shared" si="61"/>
        <v>0.12104159806621566</v>
      </c>
      <c r="Z20" s="106">
        <f t="shared" si="61"/>
        <v>0.14465834129860553</v>
      </c>
      <c r="AA20" s="106">
        <f t="shared" si="61"/>
        <v>0.14599967536034777</v>
      </c>
      <c r="AB20" s="106">
        <f t="shared" si="61"/>
        <v>0.14482439393953242</v>
      </c>
      <c r="AC20" s="106">
        <f t="shared" si="61"/>
        <v>0.14602566842121328</v>
      </c>
      <c r="AD20" s="106">
        <f t="shared" si="61"/>
        <v>0.11903978511077054</v>
      </c>
      <c r="AE20" s="106">
        <f t="shared" si="61"/>
        <v>0.12609640741622388</v>
      </c>
      <c r="AF20" s="106">
        <f t="shared" si="61"/>
        <v>0.10735435694488285</v>
      </c>
      <c r="AG20" s="106">
        <f t="shared" si="61"/>
        <v>9.8305881976300691E-2</v>
      </c>
      <c r="AH20" s="106">
        <f t="shared" si="61"/>
        <v>0.11348956592996248</v>
      </c>
      <c r="AI20" s="106">
        <f t="shared" si="61"/>
        <v>0.11004705522739977</v>
      </c>
      <c r="AJ20" s="106">
        <f t="shared" si="61"/>
        <v>0.118072521295851</v>
      </c>
      <c r="AK20" s="106">
        <f t="shared" si="61"/>
        <v>0.11593094722698151</v>
      </c>
      <c r="AL20" s="106">
        <f t="shared" si="61"/>
        <v>9.3182601578521887E-2</v>
      </c>
      <c r="AM20" s="106">
        <f t="shared" si="61"/>
        <v>7.8916856428139864E-2</v>
      </c>
      <c r="AN20" s="106">
        <f t="shared" si="61"/>
        <v>8.0489894977825868E-2</v>
      </c>
      <c r="AO20" s="106">
        <f t="shared" si="61"/>
        <v>7.0248520411310314E-2</v>
      </c>
      <c r="AP20" s="106">
        <f t="shared" si="61"/>
        <v>5.6175160316773873E-2</v>
      </c>
      <c r="AQ20" s="106">
        <f t="shared" si="61"/>
        <v>5.1735399229204504E-2</v>
      </c>
      <c r="AR20" s="106">
        <f t="shared" si="61"/>
        <v>4.8112489406322748E-2</v>
      </c>
      <c r="AS20" s="106">
        <f t="shared" si="61"/>
        <v>5.3314603136773213E-2</v>
      </c>
      <c r="AT20" s="106">
        <f t="shared" si="61"/>
        <v>6.9642254136622769E-2</v>
      </c>
      <c r="AU20" s="106">
        <f t="shared" si="61"/>
        <v>9.4208216472747561E-2</v>
      </c>
      <c r="AV20" s="106">
        <f t="shared" si="61"/>
        <v>0.10057452569824245</v>
      </c>
      <c r="AW20" s="106">
        <f t="shared" si="61"/>
        <v>9.0987656836262962E-2</v>
      </c>
      <c r="AX20" s="106">
        <f t="shared" si="61"/>
        <v>8.7517811646062607E-2</v>
      </c>
      <c r="AY20" s="106">
        <f t="shared" si="61"/>
        <v>8.0735488262084237E-2</v>
      </c>
      <c r="AZ20" s="106" t="str">
        <f t="shared" si="61"/>
        <v>-</v>
      </c>
      <c r="BA20" s="106" t="str">
        <f t="shared" si="61"/>
        <v>-</v>
      </c>
      <c r="BB20" s="106" t="str">
        <f t="shared" si="61"/>
        <v>-</v>
      </c>
      <c r="BC20" s="106" t="str">
        <f t="shared" si="61"/>
        <v>-</v>
      </c>
      <c r="BD20" s="106" t="str">
        <f t="shared" si="61"/>
        <v>-</v>
      </c>
      <c r="BE20" s="106" t="str">
        <f t="shared" si="61"/>
        <v>-</v>
      </c>
      <c r="BF20" s="106" t="str">
        <f t="shared" si="61"/>
        <v>-</v>
      </c>
      <c r="BG20" s="106" t="str">
        <f t="shared" si="61"/>
        <v>-</v>
      </c>
      <c r="BH20" s="106" t="str">
        <f t="shared" si="61"/>
        <v>-</v>
      </c>
      <c r="BI20" s="106" t="str">
        <f t="shared" si="61"/>
        <v>-</v>
      </c>
      <c r="BJ20" s="106" t="str">
        <f t="shared" si="61"/>
        <v>-</v>
      </c>
      <c r="BK20" s="106" t="str">
        <f t="shared" si="61"/>
        <v>-</v>
      </c>
      <c r="BL20" s="106" t="str">
        <f t="shared" si="61"/>
        <v>-</v>
      </c>
      <c r="BM20" s="106" t="str">
        <f t="shared" si="61"/>
        <v>-</v>
      </c>
      <c r="BN20" s="106" t="str">
        <f t="shared" si="61"/>
        <v>-</v>
      </c>
      <c r="BO20" s="106" t="str">
        <f t="shared" si="61"/>
        <v>-</v>
      </c>
      <c r="BP20" s="106" t="str">
        <f t="shared" si="61"/>
        <v>-</v>
      </c>
      <c r="BQ20" s="106" t="str">
        <f t="shared" si="61"/>
        <v>-</v>
      </c>
      <c r="BR20" s="106" t="str">
        <f t="shared" si="61"/>
        <v>-</v>
      </c>
      <c r="BS20" s="106" t="str">
        <f t="shared" si="61"/>
        <v>-</v>
      </c>
      <c r="BT20" s="106" t="str">
        <f t="shared" si="61"/>
        <v>-</v>
      </c>
      <c r="BU20" s="106" t="str">
        <f t="shared" si="61"/>
        <v>-</v>
      </c>
      <c r="BV20" s="106" t="str">
        <f t="shared" ref="BV20:CN20" si="62">IFERROR(BV18/BV19,"-")</f>
        <v>-</v>
      </c>
      <c r="BW20" s="106" t="str">
        <f t="shared" si="62"/>
        <v>-</v>
      </c>
      <c r="BX20" s="106" t="str">
        <f t="shared" si="62"/>
        <v>-</v>
      </c>
      <c r="BY20" s="106" t="str">
        <f t="shared" si="62"/>
        <v>-</v>
      </c>
      <c r="BZ20" s="106" t="str">
        <f t="shared" si="62"/>
        <v>-</v>
      </c>
      <c r="CA20" s="106" t="str">
        <f t="shared" si="62"/>
        <v>-</v>
      </c>
      <c r="CB20" s="106" t="str">
        <f t="shared" si="62"/>
        <v>-</v>
      </c>
      <c r="CC20" s="106" t="str">
        <f t="shared" si="62"/>
        <v>-</v>
      </c>
      <c r="CD20" s="106" t="str">
        <f t="shared" si="62"/>
        <v>-</v>
      </c>
      <c r="CE20" s="106" t="str">
        <f t="shared" si="62"/>
        <v>-</v>
      </c>
      <c r="CF20" s="106" t="str">
        <f t="shared" si="62"/>
        <v>-</v>
      </c>
      <c r="CG20" s="106" t="str">
        <f t="shared" si="62"/>
        <v>-</v>
      </c>
      <c r="CH20" s="106" t="str">
        <f t="shared" si="62"/>
        <v>-</v>
      </c>
      <c r="CI20" s="106" t="str">
        <f t="shared" si="62"/>
        <v>-</v>
      </c>
      <c r="CJ20" s="106" t="str">
        <f t="shared" si="62"/>
        <v>-</v>
      </c>
      <c r="CK20" s="106" t="str">
        <f t="shared" si="62"/>
        <v>-</v>
      </c>
      <c r="CL20" s="106" t="str">
        <f t="shared" si="62"/>
        <v>-</v>
      </c>
      <c r="CM20" s="106" t="str">
        <f t="shared" si="62"/>
        <v>-</v>
      </c>
      <c r="CN20" s="106" t="str">
        <f t="shared" si="62"/>
        <v>-</v>
      </c>
      <c r="CO20" s="106"/>
      <c r="CP20" s="106"/>
    </row>
    <row r="21" spans="2:96">
      <c r="B21" s="195"/>
      <c r="C21" s="91"/>
      <c r="D21" s="92"/>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row>
    <row r="22" spans="2:96">
      <c r="B22" s="195"/>
      <c r="C22" s="91"/>
      <c r="D22" s="92"/>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row>
    <row r="23" spans="2:96">
      <c r="B23" s="159" t="s">
        <v>481</v>
      </c>
      <c r="C23" s="91"/>
      <c r="D23" s="92"/>
      <c r="E23" s="103">
        <f>IF(E1="-","-",'P&amp;L (Q)'!E67)</f>
        <v>46.8</v>
      </c>
      <c r="F23" s="103">
        <f>IF(F1="-","-",'P&amp;L (Q)'!F67)</f>
        <v>45.39</v>
      </c>
      <c r="G23" s="103">
        <f>IF(G1="-","-",'P&amp;L (Q)'!G67)</f>
        <v>49.49</v>
      </c>
      <c r="H23" s="103">
        <f>IF(H1="-","-",'P&amp;L (Q)'!H67)</f>
        <v>45</v>
      </c>
      <c r="I23" s="103">
        <f>IF(I1="-","-",'P&amp;L (Q)'!I67)</f>
        <v>42.42</v>
      </c>
      <c r="J23" s="103">
        <f>IF(J1="-","-",'P&amp;L (Q)'!J67)</f>
        <v>36.4</v>
      </c>
      <c r="K23" s="103">
        <f>IF(K1="-","-",'P&amp;L (Q)'!K67)</f>
        <v>37</v>
      </c>
      <c r="L23" s="103">
        <f>IF(L1="-","-",'P&amp;L (Q)'!L67)</f>
        <v>38.19</v>
      </c>
      <c r="M23" s="103">
        <f>IF(M1="-","-",'P&amp;L (Q)'!M67)</f>
        <v>46.75</v>
      </c>
      <c r="N23" s="103">
        <f>IF(N1="-","-",'P&amp;L (Q)'!N67)</f>
        <v>44.8</v>
      </c>
      <c r="O23" s="103">
        <f>IF(O1="-","-",'P&amp;L (Q)'!O67)</f>
        <v>52</v>
      </c>
      <c r="P23" s="103">
        <f>IF(P1="-","-",'P&amp;L (Q)'!P67)</f>
        <v>55</v>
      </c>
      <c r="Q23" s="103">
        <f>IF(Q1="-","-",'P&amp;L (Q)'!Q67)</f>
        <v>58.99</v>
      </c>
      <c r="R23" s="103">
        <f>IF(R1="-","-",'P&amp;L (Q)'!R67)</f>
        <v>60.02</v>
      </c>
      <c r="S23" s="103">
        <f>IF(S1="-","-",'P&amp;L (Q)'!S67)</f>
        <v>52.5</v>
      </c>
      <c r="T23" s="103">
        <f>IF(T1="-","-",'P&amp;L (Q)'!T67)</f>
        <v>59.8</v>
      </c>
      <c r="U23" s="103">
        <f>IF(U1="-","-",'P&amp;L (Q)'!U67)</f>
        <v>67.400000000000006</v>
      </c>
      <c r="V23" s="103">
        <f>IF(V1="-","-",'P&amp;L (Q)'!V67)</f>
        <v>68.099999999999994</v>
      </c>
      <c r="W23" s="103">
        <f>IF(W1="-","-",'P&amp;L (Q)'!W67)</f>
        <v>68.17</v>
      </c>
      <c r="X23" s="103">
        <f>IF(X1="-","-",'P&amp;L (Q)'!X67)</f>
        <v>74</v>
      </c>
      <c r="Y23" s="103">
        <f>IF(Y1="-","-",'P&amp;L (Q)'!Y67)</f>
        <v>69</v>
      </c>
      <c r="Z23" s="103">
        <f>IF(Z1="-","-",'P&amp;L (Q)'!Z67)</f>
        <v>70</v>
      </c>
      <c r="AA23" s="103">
        <f>IF(AA1="-","-",'P&amp;L (Q)'!AA67)</f>
        <v>72</v>
      </c>
      <c r="AB23" s="103">
        <f>IF(AB1="-","-",'P&amp;L (Q)'!AB67)</f>
        <v>77.5</v>
      </c>
      <c r="AC23" s="103">
        <f>IF(AC1="-","-",'P&amp;L (Q)'!AC67)</f>
        <v>88.5</v>
      </c>
      <c r="AD23" s="103">
        <f>IF(AD1="-","-",'P&amp;L (Q)'!AD67)</f>
        <v>89.5</v>
      </c>
      <c r="AE23" s="103">
        <f>IF(AE1="-","-",'P&amp;L (Q)'!AE67)</f>
        <v>65.5</v>
      </c>
      <c r="AF23" s="103">
        <f>IF(AF1="-","-",'P&amp;L (Q)'!AF67)</f>
        <v>82</v>
      </c>
      <c r="AG23" s="103">
        <f>IF(AG1="-","-",'P&amp;L (Q)'!AG67)</f>
        <v>71</v>
      </c>
      <c r="AH23" s="103">
        <f>IF(AH1="-","-",'P&amp;L (Q)'!AH67)</f>
        <v>87.6</v>
      </c>
      <c r="AI23" s="103">
        <f>IF(AI1="-","-",'P&amp;L (Q)'!AI67)</f>
        <v>88</v>
      </c>
      <c r="AJ23" s="103">
        <f>IF(AJ1="-","-",'P&amp;L (Q)'!AJ67)</f>
        <v>89</v>
      </c>
      <c r="AK23" s="103">
        <f>IF(AK1="-","-",'P&amp;L (Q)'!AK67)</f>
        <v>88.8</v>
      </c>
      <c r="AL23" s="103">
        <f>IF(AL1="-","-",'P&amp;L (Q)'!AL67)</f>
        <v>86</v>
      </c>
      <c r="AM23" s="103">
        <f>IF(AM1="-","-",'P&amp;L (Q)'!AM67)</f>
        <v>81.2</v>
      </c>
      <c r="AN23" s="103">
        <f>IF(AN1="-","-",'P&amp;L (Q)'!AN67)</f>
        <v>76.400000000000006</v>
      </c>
      <c r="AO23" s="103">
        <f>IF(AO1="-","-",'P&amp;L (Q)'!AO67)</f>
        <v>80.400000000000006</v>
      </c>
      <c r="AP23" s="103">
        <f>IF(AP1="-","-",'P&amp;L (Q)'!AP67)</f>
        <v>75</v>
      </c>
      <c r="AQ23" s="103">
        <f>IF(AQ1="-","-",'P&amp;L (Q)'!AQ67)</f>
        <v>63.4</v>
      </c>
      <c r="AR23" s="103">
        <f>IF(AR1="-","-",'P&amp;L (Q)'!AR67)</f>
        <v>61.8</v>
      </c>
      <c r="AS23" s="103">
        <f>IF(AS1="-","-",'P&amp;L (Q)'!AS67)</f>
        <v>70.2</v>
      </c>
      <c r="AT23" s="103">
        <f>IF(AT1="-","-",'P&amp;L (Q)'!AT67)</f>
        <v>72.599999999999994</v>
      </c>
      <c r="AU23" s="103">
        <f>IF(AU1="-","-",'P&amp;L (Q)'!AU67)</f>
        <v>79</v>
      </c>
      <c r="AV23" s="103">
        <f>IF(AV1="-","-",'P&amp;L (Q)'!AV67)</f>
        <v>81.2</v>
      </c>
      <c r="AW23" s="103">
        <f>IF(AW1="-","-",'P&amp;L (Q)'!AW67)</f>
        <v>83.8</v>
      </c>
      <c r="AX23" s="103">
        <f>IF(AX1="-","-",'P&amp;L (Q)'!AX67)</f>
        <v>89.6</v>
      </c>
      <c r="AY23" s="103">
        <f>IF(AY1="-","-",'P&amp;L (Q)'!AY67)</f>
        <v>77.8</v>
      </c>
      <c r="AZ23" s="103" t="str">
        <f>IF(AZ1="-","-",'P&amp;L (Q)'!AZ67)</f>
        <v>-</v>
      </c>
      <c r="BA23" s="103" t="str">
        <f>IF(BA1="-","-",'P&amp;L (Q)'!BA67)</f>
        <v>-</v>
      </c>
      <c r="BB23" s="103" t="str">
        <f>IF(BB1="-","-",'P&amp;L (Q)'!BB67)</f>
        <v>-</v>
      </c>
      <c r="BC23" s="103" t="str">
        <f>IF(BC1="-","-",'P&amp;L (Q)'!BC67)</f>
        <v>-</v>
      </c>
      <c r="BD23" s="103" t="str">
        <f>IF(BD1="-","-",'P&amp;L (Q)'!BD67)</f>
        <v>-</v>
      </c>
      <c r="BE23" s="103" t="str">
        <f>IF(BE1="-","-",'P&amp;L (Q)'!BE67)</f>
        <v>-</v>
      </c>
      <c r="BF23" s="103" t="str">
        <f>IF(BF1="-","-",'P&amp;L (Q)'!BF67)</f>
        <v>-</v>
      </c>
      <c r="BG23" s="103" t="str">
        <f>IF(BG1="-","-",'P&amp;L (Q)'!BG67)</f>
        <v>-</v>
      </c>
      <c r="BH23" s="103" t="str">
        <f>IF(BH1="-","-",'P&amp;L (Q)'!BH67)</f>
        <v>-</v>
      </c>
      <c r="BI23" s="103" t="str">
        <f>IF(BI1="-","-",'P&amp;L (Q)'!BI67)</f>
        <v>-</v>
      </c>
      <c r="BJ23" s="103" t="str">
        <f>IF(BJ1="-","-",'P&amp;L (Q)'!BJ67)</f>
        <v>-</v>
      </c>
      <c r="BK23" s="103" t="str">
        <f>IF(BK1="-","-",'P&amp;L (Q)'!BK67)</f>
        <v>-</v>
      </c>
      <c r="BL23" s="103" t="str">
        <f>IF(BL1="-","-",'P&amp;L (Q)'!BL67)</f>
        <v>-</v>
      </c>
      <c r="BM23" s="103" t="str">
        <f>IF(BM1="-","-",'P&amp;L (Q)'!BM67)</f>
        <v>-</v>
      </c>
      <c r="BN23" s="103" t="str">
        <f>IF(BN1="-","-",'P&amp;L (Q)'!BN67)</f>
        <v>-</v>
      </c>
      <c r="BO23" s="103" t="str">
        <f>IF(BO1="-","-",'P&amp;L (Q)'!BO67)</f>
        <v>-</v>
      </c>
      <c r="BP23" s="103" t="str">
        <f>IF(BP1="-","-",'P&amp;L (Q)'!BP67)</f>
        <v>-</v>
      </c>
      <c r="BQ23" s="103" t="str">
        <f>IF(BQ1="-","-",'P&amp;L (Q)'!BQ67)</f>
        <v>-</v>
      </c>
      <c r="BR23" s="103" t="str">
        <f>IF(BR1="-","-",'P&amp;L (Q)'!BR67)</f>
        <v>-</v>
      </c>
      <c r="BS23" s="103" t="str">
        <f>IF(BS1="-","-",'P&amp;L (Q)'!BS67)</f>
        <v>-</v>
      </c>
      <c r="BT23" s="103" t="str">
        <f>IF(BT1="-","-",'P&amp;L (Q)'!BT67)</f>
        <v>-</v>
      </c>
      <c r="BU23" s="103" t="str">
        <f>IF(BU1="-","-",'P&amp;L (Q)'!BU67)</f>
        <v>-</v>
      </c>
      <c r="BV23" s="103" t="str">
        <f>IF(BV1="-","-",'P&amp;L (Q)'!BV67)</f>
        <v>-</v>
      </c>
      <c r="BW23" s="103" t="str">
        <f>IF(BW1="-","-",'P&amp;L (Q)'!BW67)</f>
        <v>-</v>
      </c>
      <c r="BX23" s="103" t="str">
        <f>IF(BX1="-","-",'P&amp;L (Q)'!BX67)</f>
        <v>-</v>
      </c>
      <c r="BY23" s="103" t="str">
        <f>IF(BY1="-","-",'P&amp;L (Q)'!BY67)</f>
        <v>-</v>
      </c>
      <c r="BZ23" s="103" t="str">
        <f>IF(BZ1="-","-",'P&amp;L (Q)'!BZ67)</f>
        <v>-</v>
      </c>
      <c r="CA23" s="103" t="str">
        <f>IF(CA1="-","-",'P&amp;L (Q)'!CA67)</f>
        <v>-</v>
      </c>
      <c r="CB23" s="103" t="str">
        <f>IF(CB1="-","-",'P&amp;L (Q)'!CB67)</f>
        <v>-</v>
      </c>
      <c r="CC23" s="103" t="str">
        <f>IF(CC1="-","-",'P&amp;L (Q)'!CC67)</f>
        <v>-</v>
      </c>
      <c r="CD23" s="103" t="str">
        <f>IF(CD1="-","-",'P&amp;L (Q)'!CD67)</f>
        <v>-</v>
      </c>
      <c r="CE23" s="103" t="str">
        <f>IF(CE1="-","-",'P&amp;L (Q)'!CE67)</f>
        <v>-</v>
      </c>
      <c r="CF23" s="103" t="str">
        <f>IF(CF1="-","-",'P&amp;L (Q)'!CF67)</f>
        <v>-</v>
      </c>
      <c r="CG23" s="103" t="str">
        <f>IF(CG1="-","-",'P&amp;L (Q)'!CG67)</f>
        <v>-</v>
      </c>
      <c r="CH23" s="103" t="str">
        <f>IF(CH1="-","-",'P&amp;L (Q)'!CH67)</f>
        <v>-</v>
      </c>
      <c r="CI23" s="103" t="str">
        <f>IF(CI1="-","-",'P&amp;L (Q)'!CI67)</f>
        <v>-</v>
      </c>
      <c r="CJ23" s="103" t="str">
        <f>IF(CJ1="-","-",'P&amp;L (Q)'!CJ67)</f>
        <v>-</v>
      </c>
      <c r="CK23" s="103" t="str">
        <f>IF(CK1="-","-",'P&amp;L (Q)'!CK67)</f>
        <v>-</v>
      </c>
      <c r="CL23" s="103" t="str">
        <f>IF(CL1="-","-",'P&amp;L (Q)'!CL67)</f>
        <v>-</v>
      </c>
      <c r="CM23" s="103" t="str">
        <f>IF(CM1="-","-",'P&amp;L (Q)'!CM67)</f>
        <v>-</v>
      </c>
      <c r="CN23" s="103" t="str">
        <f>IF(CN1="-","-",'P&amp;L (Q)'!CN67)</f>
        <v>-</v>
      </c>
      <c r="CO23" s="103"/>
      <c r="CP23" s="103"/>
    </row>
    <row r="24" spans="2:96">
      <c r="B24" s="159" t="s">
        <v>482</v>
      </c>
      <c r="C24" s="91"/>
      <c r="D24" s="92"/>
      <c r="E24" s="95" t="s">
        <v>475</v>
      </c>
      <c r="F24" s="95" t="s">
        <v>475</v>
      </c>
      <c r="G24" s="95" t="s">
        <v>475</v>
      </c>
      <c r="H24" s="93">
        <f>IF(H1="-","-",AVERAGE('P&amp;L (Q)'!E66:H66))</f>
        <v>13084.226999999999</v>
      </c>
      <c r="I24" s="93">
        <f>IF(I1="-","-",AVERAGE('P&amp;L (Q)'!F66:I66))</f>
        <v>12851.002499999999</v>
      </c>
      <c r="J24" s="93">
        <f>IF(J1="-","-",AVERAGE('P&amp;L (Q)'!G66:J66))</f>
        <v>12617.778</v>
      </c>
      <c r="K24" s="93">
        <f>IF(K1="-","-",AVERAGE('P&amp;L (Q)'!H66:K66))</f>
        <v>12617.778</v>
      </c>
      <c r="L24" s="93">
        <f>IF(L1="-","-",AVERAGE('P&amp;L (Q)'!I66:L66))</f>
        <v>12617.778</v>
      </c>
      <c r="M24" s="93">
        <f>IF(M1="-","-",AVERAGE('P&amp;L (Q)'!J66:M66))</f>
        <v>12617.778</v>
      </c>
      <c r="N24" s="93">
        <f>IF(N1="-","-",AVERAGE('P&amp;L (Q)'!K66:N66))</f>
        <v>12617.778</v>
      </c>
      <c r="O24" s="93">
        <f>IF(O1="-","-",AVERAGE('P&amp;L (Q)'!L66:O66))</f>
        <v>12617.778</v>
      </c>
      <c r="P24" s="93">
        <f>IF(P1="-","-",AVERAGE('P&amp;L (Q)'!M66:P66))</f>
        <v>12617.778</v>
      </c>
      <c r="Q24" s="93">
        <f>IF(Q1="-","-",AVERAGE('P&amp;L (Q)'!N66:Q66))</f>
        <v>12617.778</v>
      </c>
      <c r="R24" s="93">
        <f>IF(R1="-","-",AVERAGE('P&amp;L (Q)'!O66:R66))</f>
        <v>12617.778</v>
      </c>
      <c r="S24" s="93">
        <f>IF(S1="-","-",AVERAGE('P&amp;L (Q)'!P66:S66))</f>
        <v>12617.778</v>
      </c>
      <c r="T24" s="93">
        <f>IF(T1="-","-",AVERAGE('P&amp;L (Q)'!Q66:T66))</f>
        <v>12617.778</v>
      </c>
      <c r="U24" s="93">
        <f>IF(U1="-","-",AVERAGE('P&amp;L (Q)'!R66:U66))</f>
        <v>12617.778</v>
      </c>
      <c r="V24" s="93">
        <f>IF(V1="-","-",AVERAGE('P&amp;L (Q)'!S66:V66))</f>
        <v>12617.778</v>
      </c>
      <c r="W24" s="93">
        <f>IF(W1="-","-",AVERAGE('P&amp;L (Q)'!T66:W66))</f>
        <v>12617.778</v>
      </c>
      <c r="X24" s="93">
        <f>IF(X1="-","-",AVERAGE('P&amp;L (Q)'!U66:X66))</f>
        <v>12617.778</v>
      </c>
      <c r="Y24" s="93">
        <f>IF(Y1="-","-",AVERAGE('P&amp;L (Q)'!V66:Y66))</f>
        <v>12617.778</v>
      </c>
      <c r="Z24" s="93">
        <f>IF(Z1="-","-",AVERAGE('P&amp;L (Q)'!W66:Z66))</f>
        <v>12617.778</v>
      </c>
      <c r="AA24" s="93">
        <f>IF(AA1="-","-",AVERAGE('P&amp;L (Q)'!X66:AA66))</f>
        <v>12617.778</v>
      </c>
      <c r="AB24" s="93">
        <f>IF(AB1="-","-",AVERAGE('P&amp;L (Q)'!Y66:AB66))</f>
        <v>12617.778</v>
      </c>
      <c r="AC24" s="93">
        <f>IF(AC1="-","-",AVERAGE('P&amp;L (Q)'!Z66:AC66))</f>
        <v>12617.778</v>
      </c>
      <c r="AD24" s="93">
        <f>IF(AD1="-","-",AVERAGE('P&amp;L (Q)'!AA66:AD66))</f>
        <v>12617.778</v>
      </c>
      <c r="AE24" s="93">
        <f>IF(AE1="-","-",AVERAGE('P&amp;L (Q)'!AB66:AE66))</f>
        <v>12617.778</v>
      </c>
      <c r="AF24" s="93">
        <f>IF(AF1="-","-",AVERAGE('P&amp;L (Q)'!AC66:AF66))</f>
        <v>12617.778</v>
      </c>
      <c r="AG24" s="93">
        <f>IF(AG1="-","-",AVERAGE('P&amp;L (Q)'!AD66:AG66))</f>
        <v>12617.778</v>
      </c>
      <c r="AH24" s="93">
        <f>IF(AH1="-","-",AVERAGE('P&amp;L (Q)'!AE66:AH66))</f>
        <v>12617.778</v>
      </c>
      <c r="AI24" s="93">
        <f>IF(AI1="-","-",AVERAGE('P&amp;L (Q)'!AF66:AI66))</f>
        <v>12617.778</v>
      </c>
      <c r="AJ24" s="93">
        <f>IF(AJ1="-","-",AVERAGE('P&amp;L (Q)'!AG66:AJ66))</f>
        <v>12617.778</v>
      </c>
      <c r="AK24" s="93">
        <f>IF(AK1="-","-",AVERAGE('P&amp;L (Q)'!AH66:AK66))</f>
        <v>12617.778</v>
      </c>
      <c r="AL24" s="93">
        <f>IF(AL1="-","-",AVERAGE('P&amp;L (Q)'!AI66:AL66))</f>
        <v>12617.778</v>
      </c>
      <c r="AM24" s="93">
        <f>IF(AM1="-","-",AVERAGE('P&amp;L (Q)'!AJ66:AM66))</f>
        <v>12617.778</v>
      </c>
      <c r="AN24" s="93">
        <f>IF(AN1="-","-",AVERAGE('P&amp;L (Q)'!AK66:AN66))</f>
        <v>12617.778</v>
      </c>
      <c r="AO24" s="93">
        <f>IF(AO1="-","-",AVERAGE('P&amp;L (Q)'!AL66:AO66))</f>
        <v>12617.778</v>
      </c>
      <c r="AP24" s="93">
        <f>IF(AP1="-","-",AVERAGE('P&amp;L (Q)'!AM66:AP66))</f>
        <v>12617.778</v>
      </c>
      <c r="AQ24" s="93">
        <f>IF(AQ1="-","-",AVERAGE('P&amp;L (Q)'!AN66:AQ66))</f>
        <v>12617.778</v>
      </c>
      <c r="AR24" s="93">
        <f>IF(AR1="-","-",AVERAGE('P&amp;L (Q)'!AO66:AR66))</f>
        <v>12617.778</v>
      </c>
      <c r="AS24" s="93">
        <f>IF(AS1="-","-",AVERAGE('P&amp;L (Q)'!AP66:AS66))</f>
        <v>12617.778</v>
      </c>
      <c r="AT24" s="93">
        <f>IF(AT1="-","-",AVERAGE('P&amp;L (Q)'!AQ66:AT66))</f>
        <v>12617.778</v>
      </c>
      <c r="AU24" s="93">
        <f>IF(AU1="-","-",AVERAGE('P&amp;L (Q)'!AR66:AU66))</f>
        <v>12617.778</v>
      </c>
      <c r="AV24" s="93">
        <f>IF(AV1="-","-",AVERAGE('P&amp;L (Q)'!AS66:AV66))</f>
        <v>12617.778</v>
      </c>
      <c r="AW24" s="93">
        <f>IF(AW1="-","-",AVERAGE('P&amp;L (Q)'!AT66:AW66))</f>
        <v>12617.778</v>
      </c>
      <c r="AX24" s="93">
        <f>IF(AX1="-","-",AVERAGE('P&amp;L (Q)'!AU66:AX66))</f>
        <v>12617.778</v>
      </c>
      <c r="AY24" s="93">
        <f>IF(AY1="-","-",AVERAGE('P&amp;L (Q)'!AV66:AY66))</f>
        <v>12617.778</v>
      </c>
      <c r="AZ24" s="93" t="str">
        <f>IF(AZ1="-","-",AVERAGE('P&amp;L (Q)'!AW66:AZ66))</f>
        <v>-</v>
      </c>
      <c r="BA24" s="93" t="str">
        <f>IF(BA1="-","-",AVERAGE('P&amp;L (Q)'!AX66:BA66))</f>
        <v>-</v>
      </c>
      <c r="BB24" s="93" t="str">
        <f>IF(BB1="-","-",AVERAGE('P&amp;L (Q)'!AY66:BB66))</f>
        <v>-</v>
      </c>
      <c r="BC24" s="93" t="str">
        <f>IF(BC1="-","-",AVERAGE('P&amp;L (Q)'!AZ66:BC66))</f>
        <v>-</v>
      </c>
      <c r="BD24" s="93" t="str">
        <f>IF(BD1="-","-",AVERAGE('P&amp;L (Q)'!BA66:BD66))</f>
        <v>-</v>
      </c>
      <c r="BE24" s="93" t="str">
        <f>IF(BE1="-","-",AVERAGE('P&amp;L (Q)'!BB66:BE66))</f>
        <v>-</v>
      </c>
      <c r="BF24" s="93" t="str">
        <f>IF(BF1="-","-",AVERAGE('P&amp;L (Q)'!BC66:BF66))</f>
        <v>-</v>
      </c>
      <c r="BG24" s="93" t="str">
        <f>IF(BG1="-","-",AVERAGE('P&amp;L (Q)'!BD66:BG66))</f>
        <v>-</v>
      </c>
      <c r="BH24" s="93" t="str">
        <f>IF(BH1="-","-",AVERAGE('P&amp;L (Q)'!BE66:BH66))</f>
        <v>-</v>
      </c>
      <c r="BI24" s="93" t="str">
        <f>IF(BI1="-","-",AVERAGE('P&amp;L (Q)'!BF66:BI66))</f>
        <v>-</v>
      </c>
      <c r="BJ24" s="93" t="str">
        <f>IF(BJ1="-","-",AVERAGE('P&amp;L (Q)'!BG66:BJ66))</f>
        <v>-</v>
      </c>
      <c r="BK24" s="93" t="str">
        <f>IF(BK1="-","-",AVERAGE('P&amp;L (Q)'!BH66:BK66))</f>
        <v>-</v>
      </c>
      <c r="BL24" s="93" t="str">
        <f>IF(BL1="-","-",AVERAGE('P&amp;L (Q)'!BI66:BL66))</f>
        <v>-</v>
      </c>
      <c r="BM24" s="93" t="str">
        <f>IF(BM1="-","-",AVERAGE('P&amp;L (Q)'!BJ66:BM66))</f>
        <v>-</v>
      </c>
      <c r="BN24" s="93" t="str">
        <f>IF(BN1="-","-",AVERAGE('P&amp;L (Q)'!BK66:BN66))</f>
        <v>-</v>
      </c>
      <c r="BO24" s="93" t="str">
        <f>IF(BO1="-","-",AVERAGE('P&amp;L (Q)'!BL66:BO66))</f>
        <v>-</v>
      </c>
      <c r="BP24" s="93" t="str">
        <f>IF(BP1="-","-",AVERAGE('P&amp;L (Q)'!BM66:BP66))</f>
        <v>-</v>
      </c>
      <c r="BQ24" s="93" t="str">
        <f>IF(BQ1="-","-",AVERAGE('P&amp;L (Q)'!BN66:BQ66))</f>
        <v>-</v>
      </c>
      <c r="BR24" s="93" t="str">
        <f>IF(BR1="-","-",AVERAGE('P&amp;L (Q)'!BO66:BR66))</f>
        <v>-</v>
      </c>
      <c r="BS24" s="93" t="str">
        <f>IF(BS1="-","-",AVERAGE('P&amp;L (Q)'!BP66:BS66))</f>
        <v>-</v>
      </c>
      <c r="BT24" s="93" t="str">
        <f>IF(BT1="-","-",AVERAGE('P&amp;L (Q)'!BQ66:BT66))</f>
        <v>-</v>
      </c>
      <c r="BU24" s="93" t="str">
        <f>IF(BU1="-","-",AVERAGE('P&amp;L (Q)'!BR66:BU66))</f>
        <v>-</v>
      </c>
      <c r="BV24" s="93" t="str">
        <f>IF(BV1="-","-",AVERAGE('P&amp;L (Q)'!BS66:BV66))</f>
        <v>-</v>
      </c>
      <c r="BW24" s="93" t="str">
        <f>IF(BW1="-","-",AVERAGE('P&amp;L (Q)'!BT66:BW66))</f>
        <v>-</v>
      </c>
      <c r="BX24" s="93" t="str">
        <f>IF(BX1="-","-",AVERAGE('P&amp;L (Q)'!BU66:BX66))</f>
        <v>-</v>
      </c>
      <c r="BY24" s="93" t="str">
        <f>IF(BY1="-","-",AVERAGE('P&amp;L (Q)'!BV66:BY66))</f>
        <v>-</v>
      </c>
      <c r="BZ24" s="93" t="str">
        <f>IF(BZ1="-","-",AVERAGE('P&amp;L (Q)'!BW66:BZ66))</f>
        <v>-</v>
      </c>
      <c r="CA24" s="93" t="str">
        <f>IF(CA1="-","-",AVERAGE('P&amp;L (Q)'!BX66:CA66))</f>
        <v>-</v>
      </c>
      <c r="CB24" s="93" t="str">
        <f>IF(CB1="-","-",AVERAGE('P&amp;L (Q)'!BY66:CB66))</f>
        <v>-</v>
      </c>
      <c r="CC24" s="93" t="str">
        <f>IF(CC1="-","-",AVERAGE('P&amp;L (Q)'!BZ66:CC66))</f>
        <v>-</v>
      </c>
      <c r="CD24" s="93" t="str">
        <f>IF(CD1="-","-",AVERAGE('P&amp;L (Q)'!CA66:CD66))</f>
        <v>-</v>
      </c>
      <c r="CE24" s="93" t="str">
        <f>IF(CE1="-","-",AVERAGE('P&amp;L (Q)'!CB66:CE66))</f>
        <v>-</v>
      </c>
      <c r="CF24" s="93" t="str">
        <f>IF(CF1="-","-",AVERAGE('P&amp;L (Q)'!CC66:CF66))</f>
        <v>-</v>
      </c>
      <c r="CG24" s="93" t="str">
        <f>IF(CG1="-","-",AVERAGE('P&amp;L (Q)'!CD66:CG66))</f>
        <v>-</v>
      </c>
      <c r="CH24" s="93" t="str">
        <f>IF(CH1="-","-",AVERAGE('P&amp;L (Q)'!CE66:CH66))</f>
        <v>-</v>
      </c>
      <c r="CI24" s="93" t="str">
        <f>IF(CI1="-","-",AVERAGE('P&amp;L (Q)'!CF66:CI66))</f>
        <v>-</v>
      </c>
      <c r="CJ24" s="93" t="str">
        <f>IF(CJ1="-","-",AVERAGE('P&amp;L (Q)'!CG66:CJ66))</f>
        <v>-</v>
      </c>
      <c r="CK24" s="93" t="str">
        <f>IF(CK1="-","-",AVERAGE('P&amp;L (Q)'!CH66:CK66))</f>
        <v>-</v>
      </c>
      <c r="CL24" s="93" t="str">
        <f>IF(CL1="-","-",AVERAGE('P&amp;L (Q)'!CI66:CL66))</f>
        <v>-</v>
      </c>
      <c r="CM24" s="93" t="str">
        <f>IF(CM1="-","-",AVERAGE('P&amp;L (Q)'!CJ66:CM66))</f>
        <v>-</v>
      </c>
      <c r="CN24" s="93" t="str">
        <f>IF(CN1="-","-",AVERAGE('P&amp;L (Q)'!CK66:CN66))</f>
        <v>-</v>
      </c>
      <c r="CO24" s="93"/>
      <c r="CP24" s="93"/>
    </row>
    <row r="25" spans="2:96">
      <c r="B25" s="159" t="s">
        <v>483</v>
      </c>
      <c r="C25" s="91"/>
      <c r="D25" s="92"/>
      <c r="E25" s="95" t="s">
        <v>475</v>
      </c>
      <c r="F25" s="95" t="s">
        <v>475</v>
      </c>
      <c r="G25" s="95" t="s">
        <v>475</v>
      </c>
      <c r="H25" s="103">
        <f>IF(H1="-","-",H12/H24)</f>
        <v>3.4455990407381347</v>
      </c>
      <c r="I25" s="103">
        <f t="shared" ref="I25:BT25" si="63">IF(I1="-","-",I12/I24)</f>
        <v>3.4521820379382859</v>
      </c>
      <c r="J25" s="103">
        <f t="shared" si="63"/>
        <v>3.4474374172695064</v>
      </c>
      <c r="K25" s="103">
        <f t="shared" si="63"/>
        <v>3.2962222033071114</v>
      </c>
      <c r="L25" s="103">
        <f t="shared" si="63"/>
        <v>3.2532669381249217</v>
      </c>
      <c r="M25" s="103">
        <f t="shared" si="63"/>
        <v>3.0497445746786793</v>
      </c>
      <c r="N25" s="103">
        <f t="shared" si="63"/>
        <v>3.5484853196814843</v>
      </c>
      <c r="O25" s="103">
        <f t="shared" si="63"/>
        <v>3.8849946480275688</v>
      </c>
      <c r="P25" s="103">
        <f t="shared" si="63"/>
        <v>3.803443046786843</v>
      </c>
      <c r="Q25" s="103">
        <f t="shared" si="63"/>
        <v>4.4996829077195679</v>
      </c>
      <c r="R25" s="103">
        <f t="shared" si="63"/>
        <v>4.1171274371763396</v>
      </c>
      <c r="S25" s="103">
        <f t="shared" si="63"/>
        <v>4.1132440275934474</v>
      </c>
      <c r="T25" s="103">
        <f t="shared" si="63"/>
        <v>4.2077139096915479</v>
      </c>
      <c r="U25" s="103">
        <f t="shared" si="63"/>
        <v>4.4860513475510508</v>
      </c>
      <c r="V25" s="103">
        <f t="shared" si="63"/>
        <v>4.5240929108120307</v>
      </c>
      <c r="W25" s="103">
        <f t="shared" si="63"/>
        <v>4.8082950896742673</v>
      </c>
      <c r="X25" s="103">
        <f t="shared" si="63"/>
        <v>4.4296230287139302</v>
      </c>
      <c r="Y25" s="103">
        <f t="shared" si="63"/>
        <v>4.0283637895673863</v>
      </c>
      <c r="Z25" s="103">
        <f t="shared" si="63"/>
        <v>4.9026857185155741</v>
      </c>
      <c r="AA25" s="103">
        <f t="shared" si="63"/>
        <v>4.9885169956231596</v>
      </c>
      <c r="AB25" s="103">
        <f t="shared" si="63"/>
        <v>4.8845367227098144</v>
      </c>
      <c r="AC25" s="103">
        <f t="shared" si="63"/>
        <v>5.1846688061875872</v>
      </c>
      <c r="AD25" s="103">
        <f t="shared" si="63"/>
        <v>4.628865716293312</v>
      </c>
      <c r="AE25" s="103">
        <f t="shared" si="63"/>
        <v>5.239749819659214</v>
      </c>
      <c r="AF25" s="103">
        <f t="shared" si="63"/>
        <v>4.7158857922528039</v>
      </c>
      <c r="AG25" s="103">
        <f t="shared" si="63"/>
        <v>4.7303098849892589</v>
      </c>
      <c r="AH25" s="103">
        <f t="shared" si="63"/>
        <v>5.8511094425658783</v>
      </c>
      <c r="AI25" s="103">
        <f t="shared" si="63"/>
        <v>5.7601267037667014</v>
      </c>
      <c r="AJ25" s="103">
        <f t="shared" si="63"/>
        <v>6.1789009126646555</v>
      </c>
      <c r="AK25" s="103">
        <f t="shared" si="63"/>
        <v>6.3461252844993794</v>
      </c>
      <c r="AL25" s="103">
        <f t="shared" si="63"/>
        <v>5.2800104741104192</v>
      </c>
      <c r="AM25" s="103">
        <f t="shared" si="63"/>
        <v>4.5400228154275668</v>
      </c>
      <c r="AN25" s="103">
        <f t="shared" si="63"/>
        <v>4.7318156968683391</v>
      </c>
      <c r="AO25" s="103">
        <f t="shared" si="63"/>
        <v>4.3173211638372457</v>
      </c>
      <c r="AP25" s="103">
        <f t="shared" si="63"/>
        <v>3.4228689076634571</v>
      </c>
      <c r="AQ25" s="103">
        <f t="shared" si="63"/>
        <v>3.1578460169452973</v>
      </c>
      <c r="AR25" s="103">
        <f t="shared" si="63"/>
        <v>2.9073264722203862</v>
      </c>
      <c r="AS25" s="103">
        <f t="shared" si="63"/>
        <v>3.3204736998859863</v>
      </c>
      <c r="AT25" s="103">
        <f t="shared" si="63"/>
        <v>4.3621785071824846</v>
      </c>
      <c r="AU25" s="103">
        <f t="shared" si="63"/>
        <v>5.8494451241732097</v>
      </c>
      <c r="AV25" s="103">
        <f t="shared" si="63"/>
        <v>6.1527473379227304</v>
      </c>
      <c r="AW25" s="103">
        <f t="shared" si="63"/>
        <v>5.6471908128356674</v>
      </c>
      <c r="AX25" s="103">
        <f t="shared" si="63"/>
        <v>5.494232027223811</v>
      </c>
      <c r="AY25" s="103">
        <f t="shared" si="63"/>
        <v>5.1717505253302125</v>
      </c>
      <c r="AZ25" s="103" t="str">
        <f t="shared" si="63"/>
        <v>-</v>
      </c>
      <c r="BA25" s="103" t="str">
        <f t="shared" si="63"/>
        <v>-</v>
      </c>
      <c r="BB25" s="103" t="str">
        <f t="shared" si="63"/>
        <v>-</v>
      </c>
      <c r="BC25" s="103" t="str">
        <f t="shared" si="63"/>
        <v>-</v>
      </c>
      <c r="BD25" s="103" t="str">
        <f t="shared" si="63"/>
        <v>-</v>
      </c>
      <c r="BE25" s="103" t="str">
        <f t="shared" si="63"/>
        <v>-</v>
      </c>
      <c r="BF25" s="103" t="str">
        <f t="shared" si="63"/>
        <v>-</v>
      </c>
      <c r="BG25" s="103" t="str">
        <f t="shared" si="63"/>
        <v>-</v>
      </c>
      <c r="BH25" s="103" t="str">
        <f t="shared" si="63"/>
        <v>-</v>
      </c>
      <c r="BI25" s="103" t="str">
        <f t="shared" si="63"/>
        <v>-</v>
      </c>
      <c r="BJ25" s="103" t="str">
        <f t="shared" si="63"/>
        <v>-</v>
      </c>
      <c r="BK25" s="103" t="str">
        <f t="shared" si="63"/>
        <v>-</v>
      </c>
      <c r="BL25" s="103" t="str">
        <f t="shared" si="63"/>
        <v>-</v>
      </c>
      <c r="BM25" s="103" t="str">
        <f t="shared" si="63"/>
        <v>-</v>
      </c>
      <c r="BN25" s="103" t="str">
        <f t="shared" si="63"/>
        <v>-</v>
      </c>
      <c r="BO25" s="103" t="str">
        <f t="shared" si="63"/>
        <v>-</v>
      </c>
      <c r="BP25" s="103" t="str">
        <f t="shared" si="63"/>
        <v>-</v>
      </c>
      <c r="BQ25" s="103" t="str">
        <f t="shared" si="63"/>
        <v>-</v>
      </c>
      <c r="BR25" s="103" t="str">
        <f t="shared" si="63"/>
        <v>-</v>
      </c>
      <c r="BS25" s="103" t="str">
        <f t="shared" si="63"/>
        <v>-</v>
      </c>
      <c r="BT25" s="103" t="str">
        <f t="shared" si="63"/>
        <v>-</v>
      </c>
      <c r="BU25" s="103" t="str">
        <f t="shared" ref="BU25:CN25" si="64">IF(BU1="-","-",BU12/BU24)</f>
        <v>-</v>
      </c>
      <c r="BV25" s="103" t="str">
        <f t="shared" si="64"/>
        <v>-</v>
      </c>
      <c r="BW25" s="103" t="str">
        <f t="shared" si="64"/>
        <v>-</v>
      </c>
      <c r="BX25" s="103" t="str">
        <f t="shared" si="64"/>
        <v>-</v>
      </c>
      <c r="BY25" s="103" t="str">
        <f t="shared" si="64"/>
        <v>-</v>
      </c>
      <c r="BZ25" s="103" t="str">
        <f t="shared" si="64"/>
        <v>-</v>
      </c>
      <c r="CA25" s="103" t="str">
        <f t="shared" si="64"/>
        <v>-</v>
      </c>
      <c r="CB25" s="103" t="str">
        <f t="shared" si="64"/>
        <v>-</v>
      </c>
      <c r="CC25" s="103" t="str">
        <f t="shared" si="64"/>
        <v>-</v>
      </c>
      <c r="CD25" s="103" t="str">
        <f t="shared" si="64"/>
        <v>-</v>
      </c>
      <c r="CE25" s="103" t="str">
        <f t="shared" si="64"/>
        <v>-</v>
      </c>
      <c r="CF25" s="103" t="str">
        <f t="shared" si="64"/>
        <v>-</v>
      </c>
      <c r="CG25" s="103" t="str">
        <f t="shared" si="64"/>
        <v>-</v>
      </c>
      <c r="CH25" s="103" t="str">
        <f t="shared" si="64"/>
        <v>-</v>
      </c>
      <c r="CI25" s="103" t="str">
        <f t="shared" si="64"/>
        <v>-</v>
      </c>
      <c r="CJ25" s="103" t="str">
        <f t="shared" si="64"/>
        <v>-</v>
      </c>
      <c r="CK25" s="103" t="str">
        <f t="shared" si="64"/>
        <v>-</v>
      </c>
      <c r="CL25" s="103" t="str">
        <f t="shared" si="64"/>
        <v>-</v>
      </c>
      <c r="CM25" s="103" t="str">
        <f t="shared" si="64"/>
        <v>-</v>
      </c>
      <c r="CN25" s="103" t="str">
        <f t="shared" si="64"/>
        <v>-</v>
      </c>
      <c r="CO25" s="103"/>
      <c r="CP25" s="103"/>
    </row>
    <row r="26" spans="2:96">
      <c r="B26" s="194" t="s">
        <v>484</v>
      </c>
      <c r="C26" s="104"/>
      <c r="D26" s="105"/>
      <c r="E26" s="106" t="s">
        <v>475</v>
      </c>
      <c r="F26" s="106" t="s">
        <v>475</v>
      </c>
      <c r="G26" s="106" t="s">
        <v>475</v>
      </c>
      <c r="H26" s="108">
        <f>IFERROR(H23/H25,"-")</f>
        <v>13.060138300468026</v>
      </c>
      <c r="I26" s="108">
        <f t="shared" ref="I26:BT26" si="65">IFERROR(I23/I25,"-")</f>
        <v>12.287880399648362</v>
      </c>
      <c r="J26" s="108">
        <f t="shared" si="65"/>
        <v>10.558567304995517</v>
      </c>
      <c r="K26" s="108">
        <f t="shared" si="65"/>
        <v>11.224971412084345</v>
      </c>
      <c r="L26" s="108">
        <f t="shared" si="65"/>
        <v>11.738969081341811</v>
      </c>
      <c r="M26" s="108">
        <f t="shared" si="65"/>
        <v>15.329152607780465</v>
      </c>
      <c r="N26" s="108">
        <f t="shared" si="65"/>
        <v>12.625105069906642</v>
      </c>
      <c r="O26" s="108">
        <f t="shared" si="65"/>
        <v>13.38483182374541</v>
      </c>
      <c r="P26" s="108">
        <f t="shared" si="65"/>
        <v>14.460581984122024</v>
      </c>
      <c r="Q26" s="108">
        <f t="shared" si="65"/>
        <v>13.1098126711991</v>
      </c>
      <c r="R26" s="108">
        <f t="shared" si="65"/>
        <v>14.578125383741748</v>
      </c>
      <c r="S26" s="108">
        <f t="shared" si="65"/>
        <v>12.763648265895956</v>
      </c>
      <c r="T26" s="108">
        <f t="shared" si="65"/>
        <v>14.211992850146913</v>
      </c>
      <c r="U26" s="108">
        <f t="shared" si="65"/>
        <v>15.024348759804962</v>
      </c>
      <c r="V26" s="108">
        <f t="shared" si="65"/>
        <v>15.05274125499264</v>
      </c>
      <c r="W26" s="108">
        <f t="shared" si="65"/>
        <v>14.177582433822318</v>
      </c>
      <c r="X26" s="108">
        <f t="shared" si="65"/>
        <v>16.70571051313247</v>
      </c>
      <c r="Y26" s="108">
        <f t="shared" si="65"/>
        <v>17.128542406893704</v>
      </c>
      <c r="Z26" s="108">
        <f t="shared" si="65"/>
        <v>14.27788849194161</v>
      </c>
      <c r="AA26" s="108">
        <f t="shared" si="65"/>
        <v>14.433147178444331</v>
      </c>
      <c r="AB26" s="108">
        <f t="shared" si="65"/>
        <v>15.866397244937696</v>
      </c>
      <c r="AC26" s="108">
        <f t="shared" si="65"/>
        <v>17.069557055289746</v>
      </c>
      <c r="AD26" s="108">
        <f t="shared" si="65"/>
        <v>19.335190408519676</v>
      </c>
      <c r="AE26" s="108">
        <f t="shared" si="65"/>
        <v>12.500596832743444</v>
      </c>
      <c r="AF26" s="108">
        <f t="shared" si="65"/>
        <v>17.388037711750471</v>
      </c>
      <c r="AG26" s="108">
        <f t="shared" si="65"/>
        <v>15.009587474449619</v>
      </c>
      <c r="AH26" s="108">
        <f t="shared" si="65"/>
        <v>14.971519651080889</v>
      </c>
      <c r="AI26" s="108">
        <f t="shared" si="65"/>
        <v>15.277441717116124</v>
      </c>
      <c r="AJ26" s="108">
        <f t="shared" si="65"/>
        <v>14.40385616438356</v>
      </c>
      <c r="AK26" s="108">
        <f t="shared" si="65"/>
        <v>13.992790249019654</v>
      </c>
      <c r="AL26" s="108">
        <f t="shared" si="65"/>
        <v>16.287846477139681</v>
      </c>
      <c r="AM26" s="108">
        <f t="shared" si="65"/>
        <v>17.885372673474727</v>
      </c>
      <c r="AN26" s="108">
        <f t="shared" si="65"/>
        <v>16.146021927811741</v>
      </c>
      <c r="AO26" s="108">
        <f t="shared" si="65"/>
        <v>18.622659039926575</v>
      </c>
      <c r="AP26" s="108">
        <f t="shared" si="65"/>
        <v>21.91144388617472</v>
      </c>
      <c r="AQ26" s="108">
        <f t="shared" si="65"/>
        <v>20.076976413602711</v>
      </c>
      <c r="AR26" s="108">
        <f t="shared" si="65"/>
        <v>21.256642688910695</v>
      </c>
      <c r="AS26" s="108">
        <f t="shared" si="65"/>
        <v>21.141561820655419</v>
      </c>
      <c r="AT26" s="108">
        <f t="shared" si="65"/>
        <v>16.643060315037882</v>
      </c>
      <c r="AU26" s="108">
        <f t="shared" si="65"/>
        <v>13.505554513799506</v>
      </c>
      <c r="AV26" s="108">
        <f t="shared" si="65"/>
        <v>13.197356488136643</v>
      </c>
      <c r="AW26" s="108">
        <f t="shared" si="65"/>
        <v>14.839236494281103</v>
      </c>
      <c r="AX26" s="108">
        <f t="shared" si="65"/>
        <v>16.308011666786872</v>
      </c>
      <c r="AY26" s="108">
        <f t="shared" si="65"/>
        <v>15.04326235748437</v>
      </c>
      <c r="AZ26" s="108" t="str">
        <f t="shared" si="65"/>
        <v>-</v>
      </c>
      <c r="BA26" s="108" t="str">
        <f t="shared" si="65"/>
        <v>-</v>
      </c>
      <c r="BB26" s="108" t="str">
        <f t="shared" si="65"/>
        <v>-</v>
      </c>
      <c r="BC26" s="108" t="str">
        <f t="shared" si="65"/>
        <v>-</v>
      </c>
      <c r="BD26" s="108" t="str">
        <f t="shared" si="65"/>
        <v>-</v>
      </c>
      <c r="BE26" s="108" t="str">
        <f t="shared" si="65"/>
        <v>-</v>
      </c>
      <c r="BF26" s="108" t="str">
        <f t="shared" si="65"/>
        <v>-</v>
      </c>
      <c r="BG26" s="108" t="str">
        <f t="shared" si="65"/>
        <v>-</v>
      </c>
      <c r="BH26" s="108" t="str">
        <f t="shared" si="65"/>
        <v>-</v>
      </c>
      <c r="BI26" s="108" t="str">
        <f t="shared" si="65"/>
        <v>-</v>
      </c>
      <c r="BJ26" s="108" t="str">
        <f t="shared" si="65"/>
        <v>-</v>
      </c>
      <c r="BK26" s="108" t="str">
        <f t="shared" si="65"/>
        <v>-</v>
      </c>
      <c r="BL26" s="108" t="str">
        <f t="shared" si="65"/>
        <v>-</v>
      </c>
      <c r="BM26" s="108" t="str">
        <f t="shared" si="65"/>
        <v>-</v>
      </c>
      <c r="BN26" s="108" t="str">
        <f t="shared" si="65"/>
        <v>-</v>
      </c>
      <c r="BO26" s="108" t="str">
        <f t="shared" si="65"/>
        <v>-</v>
      </c>
      <c r="BP26" s="108" t="str">
        <f t="shared" si="65"/>
        <v>-</v>
      </c>
      <c r="BQ26" s="108" t="str">
        <f t="shared" si="65"/>
        <v>-</v>
      </c>
      <c r="BR26" s="108" t="str">
        <f t="shared" si="65"/>
        <v>-</v>
      </c>
      <c r="BS26" s="108" t="str">
        <f t="shared" si="65"/>
        <v>-</v>
      </c>
      <c r="BT26" s="108" t="str">
        <f t="shared" si="65"/>
        <v>-</v>
      </c>
      <c r="BU26" s="108" t="str">
        <f t="shared" ref="BU26:CN26" si="66">IFERROR(BU23/BU25,"-")</f>
        <v>-</v>
      </c>
      <c r="BV26" s="108" t="str">
        <f t="shared" si="66"/>
        <v>-</v>
      </c>
      <c r="BW26" s="108" t="str">
        <f t="shared" si="66"/>
        <v>-</v>
      </c>
      <c r="BX26" s="108" t="str">
        <f t="shared" si="66"/>
        <v>-</v>
      </c>
      <c r="BY26" s="108" t="str">
        <f t="shared" si="66"/>
        <v>-</v>
      </c>
      <c r="BZ26" s="108" t="str">
        <f t="shared" si="66"/>
        <v>-</v>
      </c>
      <c r="CA26" s="108" t="str">
        <f t="shared" si="66"/>
        <v>-</v>
      </c>
      <c r="CB26" s="108" t="str">
        <f t="shared" si="66"/>
        <v>-</v>
      </c>
      <c r="CC26" s="108" t="str">
        <f t="shared" si="66"/>
        <v>-</v>
      </c>
      <c r="CD26" s="108" t="str">
        <f t="shared" si="66"/>
        <v>-</v>
      </c>
      <c r="CE26" s="108" t="str">
        <f t="shared" si="66"/>
        <v>-</v>
      </c>
      <c r="CF26" s="108" t="str">
        <f t="shared" si="66"/>
        <v>-</v>
      </c>
      <c r="CG26" s="108" t="str">
        <f t="shared" si="66"/>
        <v>-</v>
      </c>
      <c r="CH26" s="108" t="str">
        <f t="shared" si="66"/>
        <v>-</v>
      </c>
      <c r="CI26" s="108" t="str">
        <f t="shared" si="66"/>
        <v>-</v>
      </c>
      <c r="CJ26" s="108" t="str">
        <f t="shared" si="66"/>
        <v>-</v>
      </c>
      <c r="CK26" s="108" t="str">
        <f t="shared" si="66"/>
        <v>-</v>
      </c>
      <c r="CL26" s="108" t="str">
        <f t="shared" si="66"/>
        <v>-</v>
      </c>
      <c r="CM26" s="108" t="str">
        <f t="shared" si="66"/>
        <v>-</v>
      </c>
      <c r="CN26" s="108" t="str">
        <f t="shared" si="66"/>
        <v>-</v>
      </c>
      <c r="CO26" s="108"/>
      <c r="CP26" s="108"/>
    </row>
    <row r="27" spans="2:96">
      <c r="B27" s="195"/>
      <c r="C27" s="96"/>
      <c r="D27" s="97"/>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row>
    <row r="28" spans="2:96">
      <c r="B28" s="159" t="s">
        <v>485</v>
      </c>
      <c r="C28" s="89"/>
      <c r="D28" s="90"/>
      <c r="E28" s="103">
        <f>IF(E1="-","-",'Balance sheet (Q)'!E28/'P&amp;L (Q)'!E66)</f>
        <v>15.124928084768612</v>
      </c>
      <c r="F28" s="103">
        <f>IF(F1="-","-",'Balance sheet (Q)'!F28/'P&amp;L (Q)'!F66)</f>
        <v>13.831782266803517</v>
      </c>
      <c r="G28" s="103">
        <f>IF(G1="-","-",'Balance sheet (Q)'!G28/'P&amp;L (Q)'!G66)</f>
        <v>16.190489323873031</v>
      </c>
      <c r="H28" s="103">
        <f>IF(H1="-","-",'Balance sheet (Q)'!H28/'P&amp;L (Q)'!H66)</f>
        <v>16.49077991386439</v>
      </c>
      <c r="I28" s="103">
        <f>IF(I1="-","-",'Balance sheet (Q)'!I28/'P&amp;L (Q)'!I66)</f>
        <v>16.053698202647091</v>
      </c>
      <c r="J28" s="103">
        <f>IF(J1="-","-",'Balance sheet (Q)'!J28/'P&amp;L (Q)'!J66)</f>
        <v>14.496767972934695</v>
      </c>
      <c r="K28" s="103">
        <f>IF(K1="-","-",'Balance sheet (Q)'!K28/'P&amp;L (Q)'!K66)</f>
        <v>15.833294895503789</v>
      </c>
      <c r="L28" s="103">
        <f>IF(L1="-","-",'Balance sheet (Q)'!L28/'P&amp;L (Q)'!L66)</f>
        <v>16.049656286550611</v>
      </c>
      <c r="M28" s="103">
        <f>IF(M1="-","-",'Balance sheet (Q)'!M28/'P&amp;L (Q)'!M66)</f>
        <v>15.655371334001913</v>
      </c>
      <c r="N28" s="103">
        <f>IF(N1="-","-",'Balance sheet (Q)'!N28/'P&amp;L (Q)'!N66)</f>
        <v>14.242999044681243</v>
      </c>
      <c r="O28" s="103">
        <f>IF(O1="-","-",'Balance sheet (Q)'!O28/'P&amp;L (Q)'!O66)</f>
        <v>15.860875028867998</v>
      </c>
      <c r="P28" s="103">
        <f>IF(P1="-","-",'Balance sheet (Q)'!P28/'P&amp;L (Q)'!P66)</f>
        <v>16.1770162702181</v>
      </c>
      <c r="Q28" s="103">
        <f>IF(Q1="-","-",'Balance sheet (Q)'!Q28/'P&amp;L (Q)'!Q66)</f>
        <v>16.886966944576137</v>
      </c>
      <c r="R28" s="103">
        <f>IF(R1="-","-",'Balance sheet (Q)'!R28/'P&amp;L (Q)'!R66)</f>
        <v>15.048766906502872</v>
      </c>
      <c r="S28" s="103">
        <f>IF(S1="-","-",'Balance sheet (Q)'!S28/'P&amp;L (Q)'!S66)</f>
        <v>16.598564343103835</v>
      </c>
      <c r="T28" s="103">
        <f>IF(T1="-","-",'Balance sheet (Q)'!T28/'P&amp;L (Q)'!T66)</f>
        <v>17.108321290800962</v>
      </c>
      <c r="U28" s="103">
        <f>IF(U1="-","-",'Balance sheet (Q)'!U28/'P&amp;L (Q)'!U66)</f>
        <v>18.19060376557584</v>
      </c>
      <c r="V28" s="103">
        <f>IF(V1="-","-",'Balance sheet (Q)'!V28/'P&amp;L (Q)'!V66)</f>
        <v>15.973810919799032</v>
      </c>
      <c r="W28" s="103">
        <f>IF(W1="-","-",'Balance sheet (Q)'!W28/'P&amp;L (Q)'!W66)</f>
        <v>17.997859845053544</v>
      </c>
      <c r="X28" s="103">
        <f>IF(X1="-","-",'Balance sheet (Q)'!X28/'P&amp;L (Q)'!X66)</f>
        <v>17.801866541002703</v>
      </c>
      <c r="Y28" s="103">
        <f>IF(Y1="-","-",'Balance sheet (Q)'!Y28/'P&amp;L (Q)'!Y66)</f>
        <v>18.816783747502928</v>
      </c>
      <c r="Z28" s="103">
        <f>IF(Z1="-","-",'Balance sheet (Q)'!Z28/'P&amp;L (Q)'!Z66)</f>
        <v>18.830019041387477</v>
      </c>
      <c r="AA28" s="103">
        <f>IF(AA1="-","-",'Balance sheet (Q)'!AA28/'P&amp;L (Q)'!AA66)</f>
        <v>20.739784770345459</v>
      </c>
      <c r="AB28" s="103">
        <f>IF(AB1="-","-",'Balance sheet (Q)'!AB28/'P&amp;L (Q)'!AB66)</f>
        <v>20.802711856239664</v>
      </c>
      <c r="AC28" s="103">
        <f>IF(AC1="-","-",'Balance sheet (Q)'!AC28/'P&amp;L (Q)'!AC66)</f>
        <v>21.982000317330041</v>
      </c>
      <c r="AD28" s="103">
        <f>IF(AD1="-","-",'Balance sheet (Q)'!AD28/'P&amp;L (Q)'!AD66)</f>
        <v>19.06579748034876</v>
      </c>
      <c r="AE28" s="103">
        <f>IF(AE1="-","-",'Balance sheet (Q)'!AE28/'P&amp;L (Q)'!AE66)</f>
        <v>22.144310987243554</v>
      </c>
      <c r="AF28" s="103">
        <f>IF(AF1="-","-",'Balance sheet (Q)'!AF28/'P&amp;L (Q)'!AF66)</f>
        <v>21.035874937726753</v>
      </c>
      <c r="AG28" s="103">
        <f>IF(AG1="-","-",'Balance sheet (Q)'!AG28/'P&amp;L (Q)'!AG66)</f>
        <v>21.923590667073078</v>
      </c>
      <c r="AH28" s="103">
        <f>IF(AH1="-","-",'Balance sheet (Q)'!AH28/'P&amp;L (Q)'!AH66)</f>
        <v>21.966545932255265</v>
      </c>
      <c r="AI28" s="103">
        <f>IF(AI1="-","-",'Balance sheet (Q)'!AI28/'P&amp;L (Q)'!AI66)</f>
        <v>24.321952724164269</v>
      </c>
      <c r="AJ28" s="103">
        <f>IF(AJ1="-","-",'Balance sheet (Q)'!AJ28/'P&amp;L (Q)'!AJ66)</f>
        <v>23.256075673545691</v>
      </c>
      <c r="AK28" s="103">
        <f>IF(AK1="-","-",'Balance sheet (Q)'!AK28/'P&amp;L (Q)'!AK66)</f>
        <v>24.706489526127342</v>
      </c>
      <c r="AL28" s="103">
        <f>IF(AL1="-","-",'Balance sheet (Q)'!AL28/'P&amp;L (Q)'!AL66)</f>
        <v>22.132581505238086</v>
      </c>
      <c r="AM28" s="103">
        <f>IF(AM1="-","-",'Balance sheet (Q)'!AM28/'P&amp;L (Q)'!AM66)</f>
        <v>24.192373649306557</v>
      </c>
      <c r="AN28" s="103">
        <f>IF(AN1="-","-",'Balance sheet (Q)'!AN28/'P&amp;L (Q)'!AN66)</f>
        <v>24.100836137709823</v>
      </c>
      <c r="AO28" s="103">
        <f>IF(AO1="-","-",'Balance sheet (Q)'!AO28/'P&amp;L (Q)'!AO66)</f>
        <v>24.953284167782947</v>
      </c>
      <c r="AP28" s="103">
        <f>IF(AP1="-","-",'Balance sheet (Q)'!AP28/'P&amp;L (Q)'!AP66)</f>
        <v>23.363067570217197</v>
      </c>
      <c r="AQ28" s="103">
        <f>IF(AQ1="-","-",'Balance sheet (Q)'!AQ28/'P&amp;L (Q)'!AQ66)</f>
        <v>24.63508234175621</v>
      </c>
      <c r="AR28" s="103">
        <f>IF(AR1="-","-",'Balance sheet (Q)'!AR28/'P&amp;L (Q)'!AR66)</f>
        <v>23.216607551662424</v>
      </c>
      <c r="AS28" s="103">
        <f>IF(AS1="-","-",'Balance sheet (Q)'!AS28/'P&amp;L (Q)'!AS66)</f>
        <v>24.567875579995146</v>
      </c>
      <c r="AT28" s="103">
        <f>IF(AT1="-","-",'Balance sheet (Q)'!AT28/'P&amp;L (Q)'!AT66)</f>
        <v>24.765453949181861</v>
      </c>
      <c r="AU28" s="103">
        <f>IF(AU1="-","-",'Balance sheet (Q)'!AU28/'P&amp;L (Q)'!AU66)</f>
        <v>28.162961814671331</v>
      </c>
      <c r="AV28" s="103">
        <f>IF(AV1="-","-",'Balance sheet (Q)'!AV28/'P&amp;L (Q)'!AV66)</f>
        <v>27.564203459594868</v>
      </c>
      <c r="AW28" s="103">
        <f>IF(AW1="-","-",'Balance sheet (Q)'!AW28/'P&amp;L (Q)'!AW66)</f>
        <v>28.155591261789517</v>
      </c>
      <c r="AX28" s="103">
        <f>IF(AX1="-","-",'Balance sheet (Q)'!AX28/'P&amp;L (Q)'!AX66)</f>
        <v>26.708585299249993</v>
      </c>
      <c r="AY28" s="103">
        <f>IF(AY1="-","-",'Balance sheet (Q)'!AY28/'P&amp;L (Q)'!AY66)</f>
        <v>29.201892757980051</v>
      </c>
      <c r="AZ28" s="103" t="str">
        <f>IF(AZ1="-","-",'Balance sheet (Q)'!AZ28/'P&amp;L (Q)'!AZ66)</f>
        <v>-</v>
      </c>
      <c r="BA28" s="103" t="str">
        <f>IF(BA1="-","-",'Balance sheet (Q)'!BA28/'P&amp;L (Q)'!BA66)</f>
        <v>-</v>
      </c>
      <c r="BB28" s="103" t="str">
        <f>IF(BB1="-","-",'Balance sheet (Q)'!BB28/'P&amp;L (Q)'!BB66)</f>
        <v>-</v>
      </c>
      <c r="BC28" s="103" t="str">
        <f>IF(BC1="-","-",'Balance sheet (Q)'!BC28/'P&amp;L (Q)'!BC66)</f>
        <v>-</v>
      </c>
      <c r="BD28" s="103" t="str">
        <f>IF(BD1="-","-",'Balance sheet (Q)'!BD28/'P&amp;L (Q)'!BD66)</f>
        <v>-</v>
      </c>
      <c r="BE28" s="103" t="str">
        <f>IF(BE1="-","-",'Balance sheet (Q)'!BE28/'P&amp;L (Q)'!BE66)</f>
        <v>-</v>
      </c>
      <c r="BF28" s="103" t="str">
        <f>IF(BF1="-","-",'Balance sheet (Q)'!BF28/'P&amp;L (Q)'!BF66)</f>
        <v>-</v>
      </c>
      <c r="BG28" s="103" t="str">
        <f>IF(BG1="-","-",'Balance sheet (Q)'!BG28/'P&amp;L (Q)'!BG66)</f>
        <v>-</v>
      </c>
      <c r="BH28" s="103" t="str">
        <f>IF(BH1="-","-",'Balance sheet (Q)'!BH28/'P&amp;L (Q)'!BH66)</f>
        <v>-</v>
      </c>
      <c r="BI28" s="103" t="str">
        <f>IF(BI1="-","-",'Balance sheet (Q)'!BI28/'P&amp;L (Q)'!BI66)</f>
        <v>-</v>
      </c>
      <c r="BJ28" s="103" t="str">
        <f>IF(BJ1="-","-",'Balance sheet (Q)'!BJ28/'P&amp;L (Q)'!BJ66)</f>
        <v>-</v>
      </c>
      <c r="BK28" s="103" t="str">
        <f>IF(BK1="-","-",'Balance sheet (Q)'!BK28/'P&amp;L (Q)'!BK66)</f>
        <v>-</v>
      </c>
      <c r="BL28" s="103" t="str">
        <f>IF(BL1="-","-",'Balance sheet (Q)'!BL28/'P&amp;L (Q)'!BL66)</f>
        <v>-</v>
      </c>
      <c r="BM28" s="103" t="str">
        <f>IF(BM1="-","-",'Balance sheet (Q)'!BM28/'P&amp;L (Q)'!BM66)</f>
        <v>-</v>
      </c>
      <c r="BN28" s="103" t="str">
        <f>IF(BN1="-","-",'Balance sheet (Q)'!BN28/'P&amp;L (Q)'!BN66)</f>
        <v>-</v>
      </c>
      <c r="BO28" s="103" t="str">
        <f>IF(BO1="-","-",'Balance sheet (Q)'!BO28/'P&amp;L (Q)'!BO66)</f>
        <v>-</v>
      </c>
      <c r="BP28" s="103" t="str">
        <f>IF(BP1="-","-",'Balance sheet (Q)'!BP28/'P&amp;L (Q)'!BP66)</f>
        <v>-</v>
      </c>
      <c r="BQ28" s="103" t="str">
        <f>IF(BQ1="-","-",'Balance sheet (Q)'!BQ28/'P&amp;L (Q)'!BQ66)</f>
        <v>-</v>
      </c>
      <c r="BR28" s="103" t="str">
        <f>IF(BR1="-","-",'Balance sheet (Q)'!BR28/'P&amp;L (Q)'!BR66)</f>
        <v>-</v>
      </c>
      <c r="BS28" s="103" t="str">
        <f>IF(BS1="-","-",'Balance sheet (Q)'!BS28/'P&amp;L (Q)'!BS66)</f>
        <v>-</v>
      </c>
      <c r="BT28" s="103" t="str">
        <f>IF(BT1="-","-",'Balance sheet (Q)'!BT28/'P&amp;L (Q)'!BT66)</f>
        <v>-</v>
      </c>
      <c r="BU28" s="103" t="str">
        <f>IF(BU1="-","-",'Balance sheet (Q)'!BU28/'P&amp;L (Q)'!BU66)</f>
        <v>-</v>
      </c>
      <c r="BV28" s="103" t="str">
        <f>IF(BV1="-","-",'Balance sheet (Q)'!BV28/'P&amp;L (Q)'!BV66)</f>
        <v>-</v>
      </c>
      <c r="BW28" s="103" t="str">
        <f>IF(BW1="-","-",'Balance sheet (Q)'!BW28/'P&amp;L (Q)'!BW66)</f>
        <v>-</v>
      </c>
      <c r="BX28" s="103" t="str">
        <f>IF(BX1="-","-",'Balance sheet (Q)'!BX28/'P&amp;L (Q)'!BX66)</f>
        <v>-</v>
      </c>
      <c r="BY28" s="103" t="str">
        <f>IF(BY1="-","-",'Balance sheet (Q)'!BY28/'P&amp;L (Q)'!BY66)</f>
        <v>-</v>
      </c>
      <c r="BZ28" s="103" t="str">
        <f>IF(BZ1="-","-",'Balance sheet (Q)'!BZ28/'P&amp;L (Q)'!BZ66)</f>
        <v>-</v>
      </c>
      <c r="CA28" s="103" t="str">
        <f>IF(CA1="-","-",'Balance sheet (Q)'!CA28/'P&amp;L (Q)'!CA66)</f>
        <v>-</v>
      </c>
      <c r="CB28" s="103" t="str">
        <f>IF(CB1="-","-",'Balance sheet (Q)'!CB28/'P&amp;L (Q)'!CB66)</f>
        <v>-</v>
      </c>
      <c r="CC28" s="103" t="str">
        <f>IF(CC1="-","-",'Balance sheet (Q)'!CC28/'P&amp;L (Q)'!CC66)</f>
        <v>-</v>
      </c>
      <c r="CD28" s="103" t="str">
        <f>IF(CD1="-","-",'Balance sheet (Q)'!CD28/'P&amp;L (Q)'!CD66)</f>
        <v>-</v>
      </c>
      <c r="CE28" s="103" t="str">
        <f>IF(CE1="-","-",'Balance sheet (Q)'!CE28/'P&amp;L (Q)'!CE66)</f>
        <v>-</v>
      </c>
      <c r="CF28" s="103" t="str">
        <f>IF(CF1="-","-",'Balance sheet (Q)'!CF28/'P&amp;L (Q)'!CF66)</f>
        <v>-</v>
      </c>
      <c r="CG28" s="103" t="str">
        <f>IF(CG1="-","-",'Balance sheet (Q)'!CG28/'P&amp;L (Q)'!CG66)</f>
        <v>-</v>
      </c>
      <c r="CH28" s="103" t="str">
        <f>IF(CH1="-","-",'Balance sheet (Q)'!CH28/'P&amp;L (Q)'!CH66)</f>
        <v>-</v>
      </c>
      <c r="CI28" s="103" t="str">
        <f>IF(CI1="-","-",'Balance sheet (Q)'!CI28/'P&amp;L (Q)'!CI66)</f>
        <v>-</v>
      </c>
      <c r="CJ28" s="103" t="str">
        <f>IF(CJ1="-","-",'Balance sheet (Q)'!CJ28/'P&amp;L (Q)'!CJ66)</f>
        <v>-</v>
      </c>
      <c r="CK28" s="103" t="str">
        <f>IF(CK1="-","-",'Balance sheet (Q)'!CK28/'P&amp;L (Q)'!CK66)</f>
        <v>-</v>
      </c>
      <c r="CL28" s="103" t="str">
        <f>IF(CL1="-","-",'Balance sheet (Q)'!CL28/'P&amp;L (Q)'!CL66)</f>
        <v>-</v>
      </c>
      <c r="CM28" s="103" t="str">
        <f>IF(CM1="-","-",'Balance sheet (Q)'!CM28/'P&amp;L (Q)'!CM66)</f>
        <v>-</v>
      </c>
      <c r="CN28" s="103" t="str">
        <f>IF(CN1="-","-",'Balance sheet (Q)'!CN28/'P&amp;L (Q)'!CN66)</f>
        <v>-</v>
      </c>
      <c r="CO28" s="103"/>
      <c r="CP28" s="103"/>
    </row>
    <row r="29" spans="2:96">
      <c r="B29" s="194" t="s">
        <v>486</v>
      </c>
      <c r="C29" s="104"/>
      <c r="D29" s="105"/>
      <c r="E29" s="108">
        <f>IFERROR(E23/E28,"-")</f>
        <v>3.0942295882470612</v>
      </c>
      <c r="F29" s="108">
        <f>IFERROR(F23/F28,"-")</f>
        <v>3.2815727665795227</v>
      </c>
      <c r="G29" s="108">
        <f t="shared" ref="G29:BQ29" si="67">IFERROR(G23/G28,"-")</f>
        <v>3.0567328145559212</v>
      </c>
      <c r="H29" s="108">
        <f t="shared" si="67"/>
        <v>2.728797560518462</v>
      </c>
      <c r="I29" s="108">
        <f t="shared" si="67"/>
        <v>2.6423818029047896</v>
      </c>
      <c r="J29" s="108">
        <f t="shared" si="67"/>
        <v>2.5109045042286939</v>
      </c>
      <c r="K29" s="108">
        <f t="shared" si="67"/>
        <v>2.3368477783172574</v>
      </c>
      <c r="L29" s="108">
        <f t="shared" si="67"/>
        <v>2.3794902095194828</v>
      </c>
      <c r="M29" s="108">
        <f t="shared" si="67"/>
        <v>2.986195536509801</v>
      </c>
      <c r="N29" s="108">
        <f t="shared" si="67"/>
        <v>3.1454049712044068</v>
      </c>
      <c r="O29" s="108">
        <f t="shared" si="67"/>
        <v>3.2785076425705424</v>
      </c>
      <c r="P29" s="108">
        <f t="shared" si="67"/>
        <v>3.3998853114375018</v>
      </c>
      <c r="Q29" s="108">
        <f t="shared" si="67"/>
        <v>3.4932264742157728</v>
      </c>
      <c r="R29" s="108">
        <f t="shared" si="67"/>
        <v>3.988366646443581</v>
      </c>
      <c r="S29" s="108">
        <f t="shared" si="67"/>
        <v>3.1629241490281084</v>
      </c>
      <c r="T29" s="108">
        <f t="shared" si="67"/>
        <v>3.4953750858159349</v>
      </c>
      <c r="U29" s="108">
        <f t="shared" si="67"/>
        <v>3.7052096163816581</v>
      </c>
      <c r="V29" s="108">
        <f t="shared" si="67"/>
        <v>4.2632281264574257</v>
      </c>
      <c r="W29" s="108">
        <f t="shared" si="67"/>
        <v>3.7876725670099916</v>
      </c>
      <c r="X29" s="108">
        <f t="shared" si="67"/>
        <v>4.156867473956015</v>
      </c>
      <c r="Y29" s="108">
        <f t="shared" si="67"/>
        <v>3.6669390968133229</v>
      </c>
      <c r="Z29" s="108">
        <f t="shared" si="67"/>
        <v>3.7174683597580738</v>
      </c>
      <c r="AA29" s="108">
        <f t="shared" si="67"/>
        <v>3.4715885819098937</v>
      </c>
      <c r="AB29" s="108">
        <f t="shared" si="67"/>
        <v>3.7254758194785205</v>
      </c>
      <c r="AC29" s="108">
        <f t="shared" si="67"/>
        <v>4.0260212320272277</v>
      </c>
      <c r="AD29" s="108">
        <f t="shared" si="67"/>
        <v>4.6942699403079375</v>
      </c>
      <c r="AE29" s="108">
        <f t="shared" si="67"/>
        <v>2.9578703097934236</v>
      </c>
      <c r="AF29" s="108">
        <f t="shared" si="67"/>
        <v>3.8981026576145519</v>
      </c>
      <c r="AG29" s="108">
        <f t="shared" si="67"/>
        <v>3.2385205999414373</v>
      </c>
      <c r="AH29" s="108">
        <f t="shared" si="67"/>
        <v>3.9878823129570771</v>
      </c>
      <c r="AI29" s="108">
        <f t="shared" si="67"/>
        <v>3.6181305423133447</v>
      </c>
      <c r="AJ29" s="108">
        <f t="shared" si="67"/>
        <v>3.8269569315703378</v>
      </c>
      <c r="AK29" s="108">
        <f t="shared" si="67"/>
        <v>3.5941973830840346</v>
      </c>
      <c r="AL29" s="108">
        <f t="shared" si="67"/>
        <v>3.8856741577861809</v>
      </c>
      <c r="AM29" s="108">
        <f t="shared" si="67"/>
        <v>3.3564296408892269</v>
      </c>
      <c r="AN29" s="108">
        <f t="shared" si="67"/>
        <v>3.1700144992255814</v>
      </c>
      <c r="AO29" s="108">
        <f t="shared" si="67"/>
        <v>3.2220207752775094</v>
      </c>
      <c r="AP29" s="108">
        <f t="shared" si="67"/>
        <v>3.2101948844940464</v>
      </c>
      <c r="AQ29" s="108">
        <f t="shared" si="67"/>
        <v>2.5735655810063056</v>
      </c>
      <c r="AR29" s="108">
        <f t="shared" si="67"/>
        <v>2.6618876105167577</v>
      </c>
      <c r="AS29" s="108">
        <f t="shared" si="67"/>
        <v>2.8573899184495084</v>
      </c>
      <c r="AT29" s="108">
        <f t="shared" si="67"/>
        <v>2.9315028970990604</v>
      </c>
      <c r="AU29" s="108">
        <f t="shared" si="67"/>
        <v>2.8051026919635067</v>
      </c>
      <c r="AV29" s="108">
        <f t="shared" si="67"/>
        <v>2.9458496821439968</v>
      </c>
      <c r="AW29" s="108">
        <f t="shared" si="67"/>
        <v>2.9763182460219384</v>
      </c>
      <c r="AX29" s="108">
        <f t="shared" si="67"/>
        <v>3.3547265419002206</v>
      </c>
      <c r="AY29" s="108">
        <f t="shared" si="67"/>
        <v>2.6642108662199457</v>
      </c>
      <c r="AZ29" s="108" t="str">
        <f t="shared" si="67"/>
        <v>-</v>
      </c>
      <c r="BA29" s="108" t="str">
        <f t="shared" si="67"/>
        <v>-</v>
      </c>
      <c r="BB29" s="108" t="str">
        <f t="shared" si="67"/>
        <v>-</v>
      </c>
      <c r="BC29" s="108" t="str">
        <f t="shared" si="67"/>
        <v>-</v>
      </c>
      <c r="BD29" s="108" t="str">
        <f t="shared" si="67"/>
        <v>-</v>
      </c>
      <c r="BE29" s="108" t="str">
        <f t="shared" si="67"/>
        <v>-</v>
      </c>
      <c r="BF29" s="108" t="str">
        <f t="shared" si="67"/>
        <v>-</v>
      </c>
      <c r="BG29" s="108" t="str">
        <f t="shared" si="67"/>
        <v>-</v>
      </c>
      <c r="BH29" s="108" t="str">
        <f t="shared" si="67"/>
        <v>-</v>
      </c>
      <c r="BI29" s="108" t="str">
        <f t="shared" si="67"/>
        <v>-</v>
      </c>
      <c r="BJ29" s="108" t="str">
        <f t="shared" si="67"/>
        <v>-</v>
      </c>
      <c r="BK29" s="108" t="str">
        <f t="shared" si="67"/>
        <v>-</v>
      </c>
      <c r="BL29" s="108" t="str">
        <f t="shared" si="67"/>
        <v>-</v>
      </c>
      <c r="BM29" s="108" t="str">
        <f t="shared" si="67"/>
        <v>-</v>
      </c>
      <c r="BN29" s="108" t="str">
        <f t="shared" si="67"/>
        <v>-</v>
      </c>
      <c r="BO29" s="108" t="str">
        <f t="shared" si="67"/>
        <v>-</v>
      </c>
      <c r="BP29" s="108" t="str">
        <f t="shared" si="67"/>
        <v>-</v>
      </c>
      <c r="BQ29" s="108" t="str">
        <f t="shared" si="67"/>
        <v>-</v>
      </c>
      <c r="BR29" s="108" t="str">
        <f t="shared" ref="BR29:CN29" si="68">IFERROR(BR23/BR28,"-")</f>
        <v>-</v>
      </c>
      <c r="BS29" s="108" t="str">
        <f t="shared" si="68"/>
        <v>-</v>
      </c>
      <c r="BT29" s="108" t="str">
        <f t="shared" si="68"/>
        <v>-</v>
      </c>
      <c r="BU29" s="108" t="str">
        <f t="shared" si="68"/>
        <v>-</v>
      </c>
      <c r="BV29" s="108" t="str">
        <f t="shared" si="68"/>
        <v>-</v>
      </c>
      <c r="BW29" s="108" t="str">
        <f t="shared" si="68"/>
        <v>-</v>
      </c>
      <c r="BX29" s="108" t="str">
        <f t="shared" si="68"/>
        <v>-</v>
      </c>
      <c r="BY29" s="108" t="str">
        <f t="shared" si="68"/>
        <v>-</v>
      </c>
      <c r="BZ29" s="108" t="str">
        <f t="shared" si="68"/>
        <v>-</v>
      </c>
      <c r="CA29" s="108" t="str">
        <f t="shared" si="68"/>
        <v>-</v>
      </c>
      <c r="CB29" s="108" t="str">
        <f t="shared" si="68"/>
        <v>-</v>
      </c>
      <c r="CC29" s="108" t="str">
        <f t="shared" si="68"/>
        <v>-</v>
      </c>
      <c r="CD29" s="108" t="str">
        <f t="shared" si="68"/>
        <v>-</v>
      </c>
      <c r="CE29" s="108" t="str">
        <f t="shared" si="68"/>
        <v>-</v>
      </c>
      <c r="CF29" s="108" t="str">
        <f t="shared" si="68"/>
        <v>-</v>
      </c>
      <c r="CG29" s="108" t="str">
        <f t="shared" si="68"/>
        <v>-</v>
      </c>
      <c r="CH29" s="108" t="str">
        <f t="shared" si="68"/>
        <v>-</v>
      </c>
      <c r="CI29" s="108" t="str">
        <f t="shared" si="68"/>
        <v>-</v>
      </c>
      <c r="CJ29" s="108" t="str">
        <f t="shared" si="68"/>
        <v>-</v>
      </c>
      <c r="CK29" s="108" t="str">
        <f t="shared" si="68"/>
        <v>-</v>
      </c>
      <c r="CL29" s="108" t="str">
        <f t="shared" si="68"/>
        <v>-</v>
      </c>
      <c r="CM29" s="108" t="str">
        <f t="shared" si="68"/>
        <v>-</v>
      </c>
      <c r="CN29" s="108" t="str">
        <f t="shared" si="68"/>
        <v>-</v>
      </c>
      <c r="CO29" s="108"/>
      <c r="CP29" s="108"/>
      <c r="CR29" s="59"/>
    </row>
    <row r="30" spans="2:96">
      <c r="B30" s="195"/>
      <c r="C30" s="91"/>
      <c r="D30" s="92"/>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3"/>
      <c r="CC30" s="93"/>
      <c r="CD30" s="93"/>
      <c r="CE30" s="93"/>
      <c r="CF30" s="93"/>
      <c r="CG30" s="93"/>
      <c r="CH30" s="93"/>
      <c r="CI30" s="93"/>
      <c r="CJ30" s="93"/>
      <c r="CK30" s="93"/>
      <c r="CL30" s="93"/>
      <c r="CM30" s="93"/>
      <c r="CN30" s="93"/>
      <c r="CO30" s="93"/>
      <c r="CP30" s="93"/>
    </row>
    <row r="31" spans="2:96">
      <c r="B31" s="194" t="s">
        <v>487</v>
      </c>
      <c r="C31" s="104"/>
      <c r="D31" s="105"/>
      <c r="E31" s="107">
        <f>IF(E1="-","-",E23*'P&amp;L (Q)'!E66)</f>
        <v>634171.63679999998</v>
      </c>
      <c r="F31" s="107">
        <f>IF(F1="-","-",F23*'P&amp;L (Q)'!F66)</f>
        <v>615065.18363999994</v>
      </c>
      <c r="G31" s="107">
        <f>IF(G1="-","-",G23*'P&amp;L (Q)'!G66)</f>
        <v>624453.83322000003</v>
      </c>
      <c r="H31" s="107">
        <f>IF(H1="-","-",H23*'P&amp;L (Q)'!H66)</f>
        <v>567800.01</v>
      </c>
      <c r="I31" s="107">
        <f>IF(I1="-","-",I23*'P&amp;L (Q)'!I66)</f>
        <v>535246.14276000008</v>
      </c>
      <c r="J31" s="107">
        <f>IF(J1="-","-",J23*'P&amp;L (Q)'!J66)</f>
        <v>459287.11920000002</v>
      </c>
      <c r="K31" s="107">
        <f>IF(K1="-","-",K23*'P&amp;L (Q)'!K66)</f>
        <v>466857.78600000002</v>
      </c>
      <c r="L31" s="107">
        <f>IF(L1="-","-",L23*'P&amp;L (Q)'!L66)</f>
        <v>481872.94182000001</v>
      </c>
      <c r="M31" s="107">
        <f>IF(M1="-","-",M23*'P&amp;L (Q)'!M66)</f>
        <v>589881.12150000001</v>
      </c>
      <c r="N31" s="107">
        <f>IF(N1="-","-",N23*'P&amp;L (Q)'!N66)</f>
        <v>565276.45439999993</v>
      </c>
      <c r="O31" s="107">
        <f>IF(O1="-","-",O23*'P&amp;L (Q)'!O66)</f>
        <v>656124.45600000001</v>
      </c>
      <c r="P31" s="107">
        <f>IF(P1="-","-",P23*'P&amp;L (Q)'!P66)</f>
        <v>693977.79</v>
      </c>
      <c r="Q31" s="107">
        <f>IF(Q1="-","-",Q23*'P&amp;L (Q)'!Q66)</f>
        <v>744322.72422000009</v>
      </c>
      <c r="R31" s="107">
        <f>IF(R1="-","-",R23*'P&amp;L (Q)'!R66)</f>
        <v>757319.03556000011</v>
      </c>
      <c r="S31" s="107">
        <f>IF(S1="-","-",S23*'P&amp;L (Q)'!S66)</f>
        <v>662433.34499999997</v>
      </c>
      <c r="T31" s="107">
        <f>IF(T1="-","-",T23*'P&amp;L (Q)'!T66)</f>
        <v>754543.12439999997</v>
      </c>
      <c r="U31" s="107">
        <f>IF(U1="-","-",U23*'P&amp;L (Q)'!U66)</f>
        <v>850438.23720000009</v>
      </c>
      <c r="V31" s="107">
        <f>IF(V1="-","-",V23*'P&amp;L (Q)'!V66)</f>
        <v>859270.6817999999</v>
      </c>
      <c r="W31" s="107">
        <f>IF(W1="-","-",W23*'P&amp;L (Q)'!W66)</f>
        <v>860153.92626000009</v>
      </c>
      <c r="X31" s="107">
        <f>IF(X1="-","-",X23*'P&amp;L (Q)'!X66)</f>
        <v>933715.57200000004</v>
      </c>
      <c r="Y31" s="107">
        <f>IF(Y1="-","-",Y23*'P&amp;L (Q)'!Y66)</f>
        <v>870626.68200000003</v>
      </c>
      <c r="Z31" s="107">
        <f>IF(Z1="-","-",Z23*'P&amp;L (Q)'!Z66)</f>
        <v>883244.46</v>
      </c>
      <c r="AA31" s="107">
        <f>IF(AA1="-","-",AA23*'P&amp;L (Q)'!AA66)</f>
        <v>908480.01600000006</v>
      </c>
      <c r="AB31" s="107">
        <f>IF(AB1="-","-",AB23*'P&amp;L (Q)'!AB66)</f>
        <v>977877.79500000004</v>
      </c>
      <c r="AC31" s="107">
        <f>IF(AC1="-","-",AC23*'P&amp;L (Q)'!AC66)</f>
        <v>1116673.3530000001</v>
      </c>
      <c r="AD31" s="107">
        <f>IF(AD1="-","-",AD23*'P&amp;L (Q)'!AD66)</f>
        <v>1129291.1310000001</v>
      </c>
      <c r="AE31" s="107">
        <f>IF(AE1="-","-",AE23*'P&amp;L (Q)'!AE66)</f>
        <v>826464.45900000003</v>
      </c>
      <c r="AF31" s="107">
        <f>IF(AF1="-","-",AF23*'P&amp;L (Q)'!AF66)</f>
        <v>1034657.796</v>
      </c>
      <c r="AG31" s="107">
        <f>IF(AG1="-","-",AG23*'P&amp;L (Q)'!AG66)</f>
        <v>895862.23800000001</v>
      </c>
      <c r="AH31" s="107">
        <f>IF(AH1="-","-",AH23*'P&amp;L (Q)'!AH66)</f>
        <v>1105317.3528</v>
      </c>
      <c r="AI31" s="107">
        <f>IF(AI1="-","-",AI23*'P&amp;L (Q)'!AI66)</f>
        <v>1110364.4639999999</v>
      </c>
      <c r="AJ31" s="107">
        <f>IF(AJ1="-","-",AJ23*'P&amp;L (Q)'!AJ66)</f>
        <v>1122982.2420000001</v>
      </c>
      <c r="AK31" s="107">
        <f>IF(AK1="-","-",AK23*'P&amp;L (Q)'!AK66)</f>
        <v>1120458.6864</v>
      </c>
      <c r="AL31" s="107">
        <f>IF(AL1="-","-",AL23*'P&amp;L (Q)'!AL66)</f>
        <v>1085128.9080000001</v>
      </c>
      <c r="AM31" s="107">
        <f>IF(AM1="-","-",AM23*'P&amp;L (Q)'!AM66)</f>
        <v>1024563.5736</v>
      </c>
      <c r="AN31" s="107">
        <f>IF(AN1="-","-",AN23*'P&amp;L (Q)'!AN66)</f>
        <v>963998.23920000007</v>
      </c>
      <c r="AO31" s="107">
        <f>IF(AO1="-","-",AO23*'P&amp;L (Q)'!AO66)</f>
        <v>1014469.3512</v>
      </c>
      <c r="AP31" s="107">
        <f>IF(AP1="-","-",AP23*'P&amp;L (Q)'!AP66)</f>
        <v>946333.35</v>
      </c>
      <c r="AQ31" s="107">
        <f>IF(AQ1="-","-",AQ23*'P&amp;L (Q)'!AQ66)</f>
        <v>799967.12520000001</v>
      </c>
      <c r="AR31" s="107">
        <f>IF(AR1="-","-",AR23*'P&amp;L (Q)'!AR66)</f>
        <v>779778.68039999995</v>
      </c>
      <c r="AS31" s="107">
        <f>IF(AS1="-","-",AS23*'P&amp;L (Q)'!AS66)</f>
        <v>885768.01560000004</v>
      </c>
      <c r="AT31" s="107">
        <f>IF(AT1="-","-",AT23*'P&amp;L (Q)'!AT66)</f>
        <v>916050.68279999995</v>
      </c>
      <c r="AU31" s="107">
        <f>IF(AU1="-","-",AU23*'P&amp;L (Q)'!AU66)</f>
        <v>996804.46200000006</v>
      </c>
      <c r="AV31" s="107">
        <f>IF(AV1="-","-",AV23*'P&amp;L (Q)'!AV66)</f>
        <v>1024563.5736</v>
      </c>
      <c r="AW31" s="107">
        <f>IF(AW1="-","-",AW23*'P&amp;L (Q)'!AW66)</f>
        <v>1057369.7963999999</v>
      </c>
      <c r="AX31" s="107">
        <f>IF(AX1="-","-",AX23*'P&amp;L (Q)'!AX66)</f>
        <v>1130552.9087999999</v>
      </c>
      <c r="AY31" s="107">
        <f>IF(AY1="-","-",AY23*'P&amp;L (Q)'!AY66)</f>
        <v>981663.12839999993</v>
      </c>
      <c r="AZ31" s="107" t="str">
        <f>IF(AZ1="-","-",AZ23*'P&amp;L (Q)'!AZ66)</f>
        <v>-</v>
      </c>
      <c r="BA31" s="107" t="str">
        <f>IF(BA1="-","-",BA23*'P&amp;L (Q)'!BA66)</f>
        <v>-</v>
      </c>
      <c r="BB31" s="107" t="str">
        <f>IF(BB1="-","-",BB23*'P&amp;L (Q)'!BB66)</f>
        <v>-</v>
      </c>
      <c r="BC31" s="107" t="str">
        <f>IF(BC1="-","-",BC23*'P&amp;L (Q)'!BC66)</f>
        <v>-</v>
      </c>
      <c r="BD31" s="107" t="str">
        <f>IF(BD1="-","-",BD23*'P&amp;L (Q)'!BD66)</f>
        <v>-</v>
      </c>
      <c r="BE31" s="107" t="str">
        <f>IF(BE1="-","-",BE23*'P&amp;L (Q)'!BE66)</f>
        <v>-</v>
      </c>
      <c r="BF31" s="107" t="str">
        <f>IF(BF1="-","-",BF23*'P&amp;L (Q)'!BF66)</f>
        <v>-</v>
      </c>
      <c r="BG31" s="107" t="str">
        <f>IF(BG1="-","-",BG23*'P&amp;L (Q)'!BG66)</f>
        <v>-</v>
      </c>
      <c r="BH31" s="107" t="str">
        <f>IF(BH1="-","-",BH23*'P&amp;L (Q)'!BH66)</f>
        <v>-</v>
      </c>
      <c r="BI31" s="107" t="str">
        <f>IF(BI1="-","-",BI23*'P&amp;L (Q)'!BI66)</f>
        <v>-</v>
      </c>
      <c r="BJ31" s="107" t="str">
        <f>IF(BJ1="-","-",BJ23*'P&amp;L (Q)'!BJ66)</f>
        <v>-</v>
      </c>
      <c r="BK31" s="107" t="str">
        <f>IF(BK1="-","-",BK23*'P&amp;L (Q)'!BK66)</f>
        <v>-</v>
      </c>
      <c r="BL31" s="107" t="str">
        <f>IF(BL1="-","-",BL23*'P&amp;L (Q)'!BL66)</f>
        <v>-</v>
      </c>
      <c r="BM31" s="107" t="str">
        <f>IF(BM1="-","-",BM23*'P&amp;L (Q)'!BM66)</f>
        <v>-</v>
      </c>
      <c r="BN31" s="107" t="str">
        <f>IF(BN1="-","-",BN23*'P&amp;L (Q)'!BN66)</f>
        <v>-</v>
      </c>
      <c r="BO31" s="107" t="str">
        <f>IF(BO1="-","-",BO23*'P&amp;L (Q)'!BO66)</f>
        <v>-</v>
      </c>
      <c r="BP31" s="107" t="str">
        <f>IF(BP1="-","-",BP23*'P&amp;L (Q)'!BP66)</f>
        <v>-</v>
      </c>
      <c r="BQ31" s="107" t="str">
        <f>IF(BQ1="-","-",BQ23*'P&amp;L (Q)'!BQ66)</f>
        <v>-</v>
      </c>
      <c r="BR31" s="107" t="str">
        <f>IF(BR1="-","-",BR23*'P&amp;L (Q)'!BR66)</f>
        <v>-</v>
      </c>
      <c r="BS31" s="107" t="str">
        <f>IF(BS1="-","-",BS23*'P&amp;L (Q)'!BS66)</f>
        <v>-</v>
      </c>
      <c r="BT31" s="107" t="str">
        <f>IF(BT1="-","-",BT23*'P&amp;L (Q)'!BT66)</f>
        <v>-</v>
      </c>
      <c r="BU31" s="107" t="str">
        <f>IF(BU1="-","-",BU23*'P&amp;L (Q)'!BU66)</f>
        <v>-</v>
      </c>
      <c r="BV31" s="107" t="str">
        <f>IF(BV1="-","-",BV23*'P&amp;L (Q)'!BV66)</f>
        <v>-</v>
      </c>
      <c r="BW31" s="107" t="str">
        <f>IF(BW1="-","-",BW23*'P&amp;L (Q)'!BW66)</f>
        <v>-</v>
      </c>
      <c r="BX31" s="107" t="str">
        <f>IF(BX1="-","-",BX23*'P&amp;L (Q)'!BX66)</f>
        <v>-</v>
      </c>
      <c r="BY31" s="107" t="str">
        <f>IF(BY1="-","-",BY23*'P&amp;L (Q)'!BY66)</f>
        <v>-</v>
      </c>
      <c r="BZ31" s="107" t="str">
        <f>IF(BZ1="-","-",BZ23*'P&amp;L (Q)'!BZ66)</f>
        <v>-</v>
      </c>
      <c r="CA31" s="107" t="str">
        <f>IF(CA1="-","-",CA23*'P&amp;L (Q)'!CA66)</f>
        <v>-</v>
      </c>
      <c r="CB31" s="107" t="str">
        <f>IF(CB1="-","-",CB23*'P&amp;L (Q)'!CB66)</f>
        <v>-</v>
      </c>
      <c r="CC31" s="107" t="str">
        <f>IF(CC1="-","-",CC23*'P&amp;L (Q)'!CC66)</f>
        <v>-</v>
      </c>
      <c r="CD31" s="107" t="str">
        <f>IF(CD1="-","-",CD23*'P&amp;L (Q)'!CD66)</f>
        <v>-</v>
      </c>
      <c r="CE31" s="107" t="str">
        <f>IF(CE1="-","-",CE23*'P&amp;L (Q)'!CE66)</f>
        <v>-</v>
      </c>
      <c r="CF31" s="107" t="str">
        <f>IF(CF1="-","-",CF23*'P&amp;L (Q)'!CF66)</f>
        <v>-</v>
      </c>
      <c r="CG31" s="107" t="str">
        <f>IF(CG1="-","-",CG23*'P&amp;L (Q)'!CG66)</f>
        <v>-</v>
      </c>
      <c r="CH31" s="107" t="str">
        <f>IF(CH1="-","-",CH23*'P&amp;L (Q)'!CH66)</f>
        <v>-</v>
      </c>
      <c r="CI31" s="107" t="str">
        <f>IF(CI1="-","-",CI23*'P&amp;L (Q)'!CI66)</f>
        <v>-</v>
      </c>
      <c r="CJ31" s="107" t="str">
        <f>IF(CJ1="-","-",CJ23*'P&amp;L (Q)'!CJ66)</f>
        <v>-</v>
      </c>
      <c r="CK31" s="107" t="str">
        <f>IF(CK1="-","-",CK23*'P&amp;L (Q)'!CK66)</f>
        <v>-</v>
      </c>
      <c r="CL31" s="107" t="str">
        <f>IF(CL1="-","-",CL23*'P&amp;L (Q)'!CL66)</f>
        <v>-</v>
      </c>
      <c r="CM31" s="107" t="str">
        <f>IF(CM1="-","-",CM23*'P&amp;L (Q)'!CM66)</f>
        <v>-</v>
      </c>
      <c r="CN31" s="107" t="str">
        <f>IF(CN1="-","-",CN23*'P&amp;L (Q)'!CN66)</f>
        <v>-</v>
      </c>
      <c r="CO31" s="107"/>
      <c r="CP31" s="107"/>
    </row>
    <row r="32" spans="2:96">
      <c r="B32" s="195"/>
      <c r="C32" s="91"/>
      <c r="D32" s="92"/>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row>
    <row r="33" spans="1:94">
      <c r="B33" s="159" t="s">
        <v>488</v>
      </c>
      <c r="C33" s="91"/>
      <c r="D33" s="91"/>
      <c r="E33" s="98">
        <f>IF(  E1="-","-",'Balance sheet (Q)'!E40+'Balance sheet (Q)'!E50-'Balance sheet (Q)'!E24 + 'Balance sheet (Q)'!E44  +'Balance sheet (Q)'!E51    )</f>
        <v>95278</v>
      </c>
      <c r="F33" s="98">
        <f>IF(  F1="-","-",'Balance sheet (Q)'!F40+'Balance sheet (Q)'!F50-'Balance sheet (Q)'!F24 + 'Balance sheet (Q)'!F44  +'Balance sheet (Q)'!F51    )</f>
        <v>79911</v>
      </c>
      <c r="G33" s="98">
        <f>IF(  G1="-","-",'Balance sheet (Q)'!G40+'Balance sheet (Q)'!G50-'Balance sheet (Q)'!G24 + 'Balance sheet (Q)'!G44  +'Balance sheet (Q)'!G51    )</f>
        <v>88271</v>
      </c>
      <c r="H33" s="98">
        <f>IF(  H1="-","-",'Balance sheet (Q)'!H40+'Balance sheet (Q)'!H50-'Balance sheet (Q)'!H24 + 'Balance sheet (Q)'!H44  +'Balance sheet (Q)'!H51    )</f>
        <v>65368</v>
      </c>
      <c r="I33" s="98">
        <f>IF(  I1="-","-",'Balance sheet (Q)'!I40+'Balance sheet (Q)'!I50-'Balance sheet (Q)'!I24 + 'Balance sheet (Q)'!I44  +'Balance sheet (Q)'!I51    )</f>
        <v>70872</v>
      </c>
      <c r="J33" s="98">
        <f>IF(  J1="-","-",'Balance sheet (Q)'!J40+'Balance sheet (Q)'!J50-'Balance sheet (Q)'!J24 + 'Balance sheet (Q)'!J44  +'Balance sheet (Q)'!J51    )</f>
        <v>59354</v>
      </c>
      <c r="K33" s="98">
        <f>IF(  K1="-","-",'Balance sheet (Q)'!K40+'Balance sheet (Q)'!K50-'Balance sheet (Q)'!K24 + 'Balance sheet (Q)'!K44  +'Balance sheet (Q)'!K51    )</f>
        <v>69416</v>
      </c>
      <c r="L33" s="98">
        <f>IF(  L1="-","-",'Balance sheet (Q)'!L40+'Balance sheet (Q)'!L50-'Balance sheet (Q)'!L24 + 'Balance sheet (Q)'!L44  +'Balance sheet (Q)'!L51    )</f>
        <v>62404</v>
      </c>
      <c r="M33" s="98">
        <f>IF(  M1="-","-",'Balance sheet (Q)'!M40+'Balance sheet (Q)'!M50-'Balance sheet (Q)'!M24 + 'Balance sheet (Q)'!M44  +'Balance sheet (Q)'!M51    )</f>
        <v>74729</v>
      </c>
      <c r="N33" s="98">
        <f>IF(  N1="-","-",'Balance sheet (Q)'!N40+'Balance sheet (Q)'!N50-'Balance sheet (Q)'!N24 + 'Balance sheet (Q)'!N44  +'Balance sheet (Q)'!N51    )</f>
        <v>75684</v>
      </c>
      <c r="O33" s="98">
        <f>IF(  O1="-","-",'Balance sheet (Q)'!O40+'Balance sheet (Q)'!O50-'Balance sheet (Q)'!O24 + 'Balance sheet (Q)'!O44  +'Balance sheet (Q)'!O51    )</f>
        <v>75531</v>
      </c>
      <c r="P33" s="98">
        <f>IF(  P1="-","-",'Balance sheet (Q)'!P40+'Balance sheet (Q)'!P50-'Balance sheet (Q)'!P24 + 'Balance sheet (Q)'!P44  +'Balance sheet (Q)'!P51    )</f>
        <v>45840</v>
      </c>
      <c r="Q33" s="98">
        <f>IF(  Q1="-","-",'Balance sheet (Q)'!Q40+'Balance sheet (Q)'!Q50-'Balance sheet (Q)'!Q24 + 'Balance sheet (Q)'!Q44  +'Balance sheet (Q)'!Q51    )</f>
        <v>76135</v>
      </c>
      <c r="R33" s="98">
        <f>IF(  R1="-","-",'Balance sheet (Q)'!R40+'Balance sheet (Q)'!R50-'Balance sheet (Q)'!R24 + 'Balance sheet (Q)'!R44  +'Balance sheet (Q)'!R51    )</f>
        <v>70647</v>
      </c>
      <c r="S33" s="98">
        <f>IF(  S1="-","-",'Balance sheet (Q)'!S40+'Balance sheet (Q)'!S50-'Balance sheet (Q)'!S24 + 'Balance sheet (Q)'!S44  +'Balance sheet (Q)'!S51    )</f>
        <v>63635</v>
      </c>
      <c r="T33" s="98">
        <f>IF(  T1="-","-",'Balance sheet (Q)'!T40+'Balance sheet (Q)'!T50-'Balance sheet (Q)'!T24 + 'Balance sheet (Q)'!T44  +'Balance sheet (Q)'!T51    )</f>
        <v>47578</v>
      </c>
      <c r="U33" s="98">
        <f>IF(  U1="-","-",'Balance sheet (Q)'!U40+'Balance sheet (Q)'!U50-'Balance sheet (Q)'!U24 + 'Balance sheet (Q)'!U44  +'Balance sheet (Q)'!U51    )</f>
        <v>76188</v>
      </c>
      <c r="V33" s="98">
        <f>IF(  V1="-","-",'Balance sheet (Q)'!V40+'Balance sheet (Q)'!V50-'Balance sheet (Q)'!V24 + 'Balance sheet (Q)'!V44  +'Balance sheet (Q)'!V51    )</f>
        <v>61895</v>
      </c>
      <c r="W33" s="98">
        <f>IF(  W1="-","-",'Balance sheet (Q)'!W40+'Balance sheet (Q)'!W50-'Balance sheet (Q)'!W24 + 'Balance sheet (Q)'!W44  +'Balance sheet (Q)'!W51    )</f>
        <v>70229</v>
      </c>
      <c r="X33" s="98">
        <f>IF(  X1="-","-",'Balance sheet (Q)'!X40+'Balance sheet (Q)'!X50-'Balance sheet (Q)'!X24 + 'Balance sheet (Q)'!X44  +'Balance sheet (Q)'!X51    )</f>
        <v>53797</v>
      </c>
      <c r="Y33" s="98">
        <f>IF(  Y1="-","-",'Balance sheet (Q)'!Y40+'Balance sheet (Q)'!Y50-'Balance sheet (Q)'!Y24 + 'Balance sheet (Q)'!Y44  +'Balance sheet (Q)'!Y51    )</f>
        <v>99762</v>
      </c>
      <c r="Z33" s="98">
        <f>IF(  Z1="-","-",'Balance sheet (Q)'!Z40+'Balance sheet (Q)'!Z50-'Balance sheet (Q)'!Z24 + 'Balance sheet (Q)'!Z44  +'Balance sheet (Q)'!Z51    )</f>
        <v>115864</v>
      </c>
      <c r="AA33" s="98">
        <f>IF(  AA1="-","-",'Balance sheet (Q)'!AA40+'Balance sheet (Q)'!AA50-'Balance sheet (Q)'!AA24 + 'Balance sheet (Q)'!AA44  +'Balance sheet (Q)'!AA51    )</f>
        <v>85782</v>
      </c>
      <c r="AB33" s="98">
        <f>IF(  AB1="-","-",'Balance sheet (Q)'!AB40+'Balance sheet (Q)'!AB50-'Balance sheet (Q)'!AB24 + 'Balance sheet (Q)'!AB44  +'Balance sheet (Q)'!AB51    )</f>
        <v>59929</v>
      </c>
      <c r="AC33" s="98">
        <f>IF(  AC1="-","-",'Balance sheet (Q)'!AC40+'Balance sheet (Q)'!AC50-'Balance sheet (Q)'!AC24 + 'Balance sheet (Q)'!AC44  +'Balance sheet (Q)'!AC51    )</f>
        <v>87529</v>
      </c>
      <c r="AD33" s="98">
        <f>IF(  AD1="-","-",'Balance sheet (Q)'!AD40+'Balance sheet (Q)'!AD50-'Balance sheet (Q)'!AD24 + 'Balance sheet (Q)'!AD44  +'Balance sheet (Q)'!AD51    )</f>
        <v>211244</v>
      </c>
      <c r="AE33" s="98">
        <f>IF(  AE1="-","-",'Balance sheet (Q)'!AE40+'Balance sheet (Q)'!AE50-'Balance sheet (Q)'!AE24 + 'Balance sheet (Q)'!AE44  +'Balance sheet (Q)'!AE51    )</f>
        <v>171560</v>
      </c>
      <c r="AF33" s="98">
        <f>IF(  AF1="-","-",'Balance sheet (Q)'!AF40+'Balance sheet (Q)'!AF50-'Balance sheet (Q)'!AF24 + 'Balance sheet (Q)'!AF44  +'Balance sheet (Q)'!AF51    )</f>
        <v>185466</v>
      </c>
      <c r="AG33" s="98">
        <f>IF(  AG1="-","-",'Balance sheet (Q)'!AG40+'Balance sheet (Q)'!AG50-'Balance sheet (Q)'!AG24 + 'Balance sheet (Q)'!AG44  +'Balance sheet (Q)'!AG51    )</f>
        <v>225706</v>
      </c>
      <c r="AH33" s="98">
        <f>IF(  AH1="-","-",'Balance sheet (Q)'!AH40+'Balance sheet (Q)'!AH50-'Balance sheet (Q)'!AH24 + 'Balance sheet (Q)'!AH44  +'Balance sheet (Q)'!AH51    )</f>
        <v>197657</v>
      </c>
      <c r="AI33" s="98">
        <f>IF(  AI1="-","-",'Balance sheet (Q)'!AI40+'Balance sheet (Q)'!AI50-'Balance sheet (Q)'!AI24 + 'Balance sheet (Q)'!AI44  +'Balance sheet (Q)'!AI51    )</f>
        <v>192976</v>
      </c>
      <c r="AJ33" s="98">
        <f>IF(  AJ1="-","-",'Balance sheet (Q)'!AJ40+'Balance sheet (Q)'!AJ50-'Balance sheet (Q)'!AJ24 + 'Balance sheet (Q)'!AJ44  +'Balance sheet (Q)'!AJ51    )</f>
        <v>233369</v>
      </c>
      <c r="AK33" s="98">
        <f>IF(  AK1="-","-",'Balance sheet (Q)'!AK40+'Balance sheet (Q)'!AK50-'Balance sheet (Q)'!AK24 + 'Balance sheet (Q)'!AK44  +'Balance sheet (Q)'!AK51    )</f>
        <v>267322</v>
      </c>
      <c r="AL33" s="98">
        <f>IF(  AL1="-","-",'Balance sheet (Q)'!AL40+'Balance sheet (Q)'!AL50-'Balance sheet (Q)'!AL24 + 'Balance sheet (Q)'!AL44  +'Balance sheet (Q)'!AL51    )</f>
        <v>290446</v>
      </c>
      <c r="AM33" s="98">
        <f>IF(  AM1="-","-",'Balance sheet (Q)'!AM40+'Balance sheet (Q)'!AM50-'Balance sheet (Q)'!AM24 + 'Balance sheet (Q)'!AM44  +'Balance sheet (Q)'!AM51    )</f>
        <v>262628</v>
      </c>
      <c r="AN33" s="98">
        <f>IF(  AN1="-","-",'Balance sheet (Q)'!AN40+'Balance sheet (Q)'!AN50-'Balance sheet (Q)'!AN24 + 'Balance sheet (Q)'!AN44  +'Balance sheet (Q)'!AN51    )</f>
        <v>277499</v>
      </c>
      <c r="AO33" s="98">
        <f>IF(  AO1="-","-",'Balance sheet (Q)'!AO40+'Balance sheet (Q)'!AO50-'Balance sheet (Q)'!AO24 + 'Balance sheet (Q)'!AO44  +'Balance sheet (Q)'!AO51    )</f>
        <v>352367</v>
      </c>
      <c r="AP33" s="98">
        <f>IF(  AP1="-","-",'Balance sheet (Q)'!AP40+'Balance sheet (Q)'!AP50-'Balance sheet (Q)'!AP24 + 'Balance sheet (Q)'!AP44  +'Balance sheet (Q)'!AP51    )</f>
        <v>339819</v>
      </c>
      <c r="AQ33" s="98">
        <f>IF(  AQ1="-","-",'Balance sheet (Q)'!AQ40+'Balance sheet (Q)'!AQ50-'Balance sheet (Q)'!AQ24 + 'Balance sheet (Q)'!AQ44  +'Balance sheet (Q)'!AQ51    )</f>
        <v>288803</v>
      </c>
      <c r="AR33" s="98">
        <f>IF(  AR1="-","-",'Balance sheet (Q)'!AR40+'Balance sheet (Q)'!AR50-'Balance sheet (Q)'!AR24 + 'Balance sheet (Q)'!AR44  +'Balance sheet (Q)'!AR51    )</f>
        <v>282487</v>
      </c>
      <c r="AS33" s="98">
        <f>IF(  AS1="-","-",'Balance sheet (Q)'!AS40+'Balance sheet (Q)'!AS50-'Balance sheet (Q)'!AS24 + 'Balance sheet (Q)'!AS44  +'Balance sheet (Q)'!AS51    )</f>
        <v>318079</v>
      </c>
      <c r="AT33" s="98">
        <f>IF(  AT1="-","-",'Balance sheet (Q)'!AT40+'Balance sheet (Q)'!AT50-'Balance sheet (Q)'!AT24 + 'Balance sheet (Q)'!AT44  +'Balance sheet (Q)'!AT51    )</f>
        <v>295932</v>
      </c>
      <c r="AU33" s="98">
        <f>IF(  AU1="-","-",'Balance sheet (Q)'!AU40+'Balance sheet (Q)'!AU50-'Balance sheet (Q)'!AU24 + 'Balance sheet (Q)'!AU44  +'Balance sheet (Q)'!AU51    )</f>
        <v>206636</v>
      </c>
      <c r="AV33" s="98">
        <f>IF(  AV1="-","-",'Balance sheet (Q)'!AV40+'Balance sheet (Q)'!AV50-'Balance sheet (Q)'!AV24 + 'Balance sheet (Q)'!AV44  +'Balance sheet (Q)'!AV51    )</f>
        <v>220485</v>
      </c>
      <c r="AW33" s="98">
        <f>IF(  AW1="-","-",'Balance sheet (Q)'!AW40+'Balance sheet (Q)'!AW50-'Balance sheet (Q)'!AW24 + 'Balance sheet (Q)'!AW44  +'Balance sheet (Q)'!AW51    )</f>
        <v>277992</v>
      </c>
      <c r="AX33" s="98">
        <f>IF(  AX1="-","-",'Balance sheet (Q)'!AX40+'Balance sheet (Q)'!AX50-'Balance sheet (Q)'!AX24 + 'Balance sheet (Q)'!AX44  +'Balance sheet (Q)'!AX51    )</f>
        <v>305237</v>
      </c>
      <c r="AY33" s="98">
        <f>IF(  AY1="-","-",'Balance sheet (Q)'!AY40+'Balance sheet (Q)'!AY50-'Balance sheet (Q)'!AY24 + 'Balance sheet (Q)'!AY44  +'Balance sheet (Q)'!AY51    )</f>
        <v>225753</v>
      </c>
      <c r="AZ33" s="98" t="str">
        <f>IF(  AZ1="-","-",'Balance sheet (Q)'!AZ40+'Balance sheet (Q)'!AZ50-'Balance sheet (Q)'!AZ24 + 'Balance sheet (Q)'!AZ44  +'Balance sheet (Q)'!AZ51    )</f>
        <v>-</v>
      </c>
      <c r="BA33" s="98" t="str">
        <f>IF(  BA1="-","-",'Balance sheet (Q)'!BA40+'Balance sheet (Q)'!BA50-'Balance sheet (Q)'!BA24 + 'Balance sheet (Q)'!BA44  +'Balance sheet (Q)'!BA51    )</f>
        <v>-</v>
      </c>
      <c r="BB33" s="98" t="str">
        <f>IF(  BB1="-","-",'Balance sheet (Q)'!BB40+'Balance sheet (Q)'!BB50-'Balance sheet (Q)'!BB24 + 'Balance sheet (Q)'!BB44  +'Balance sheet (Q)'!BB51    )</f>
        <v>-</v>
      </c>
      <c r="BC33" s="98" t="str">
        <f>IF(  BC1="-","-",'Balance sheet (Q)'!BC40+'Balance sheet (Q)'!BC50-'Balance sheet (Q)'!BC24 + 'Balance sheet (Q)'!BC44  +'Balance sheet (Q)'!BC51    )</f>
        <v>-</v>
      </c>
      <c r="BD33" s="98" t="str">
        <f>IF(  BD1="-","-",'Balance sheet (Q)'!BD40+'Balance sheet (Q)'!BD50-'Balance sheet (Q)'!BD24 + 'Balance sheet (Q)'!BD44  +'Balance sheet (Q)'!BD51    )</f>
        <v>-</v>
      </c>
      <c r="BE33" s="98" t="str">
        <f>IF(  BE1="-","-",'Balance sheet (Q)'!BE40+'Balance sheet (Q)'!BE50-'Balance sheet (Q)'!BE24 + 'Balance sheet (Q)'!BE44  +'Balance sheet (Q)'!BE51    )</f>
        <v>-</v>
      </c>
      <c r="BF33" s="98" t="str">
        <f>IF(  BF1="-","-",'Balance sheet (Q)'!BF40+'Balance sheet (Q)'!BF50-'Balance sheet (Q)'!BF24 + 'Balance sheet (Q)'!BF44  +'Balance sheet (Q)'!BF51    )</f>
        <v>-</v>
      </c>
      <c r="BG33" s="98" t="str">
        <f>IF(  BG1="-","-",'Balance sheet (Q)'!BG40+'Balance sheet (Q)'!BG50-'Balance sheet (Q)'!BG24 + 'Balance sheet (Q)'!BG44  +'Balance sheet (Q)'!BG51    )</f>
        <v>-</v>
      </c>
      <c r="BH33" s="98" t="str">
        <f>IF(  BH1="-","-",'Balance sheet (Q)'!BH40+'Balance sheet (Q)'!BH50-'Balance sheet (Q)'!BH24 + 'Balance sheet (Q)'!BH44  +'Balance sheet (Q)'!BH51    )</f>
        <v>-</v>
      </c>
      <c r="BI33" s="98" t="str">
        <f>IF(  BI1="-","-",'Balance sheet (Q)'!BI40+'Balance sheet (Q)'!BI50-'Balance sheet (Q)'!BI24 + 'Balance sheet (Q)'!BI44  +'Balance sheet (Q)'!BI51    )</f>
        <v>-</v>
      </c>
      <c r="BJ33" s="98" t="str">
        <f>IF(  BJ1="-","-",'Balance sheet (Q)'!BJ40+'Balance sheet (Q)'!BJ50-'Balance sheet (Q)'!BJ24 + 'Balance sheet (Q)'!BJ44  +'Balance sheet (Q)'!BJ51    )</f>
        <v>-</v>
      </c>
      <c r="BK33" s="98" t="str">
        <f>IF(  BK1="-","-",'Balance sheet (Q)'!BK40+'Balance sheet (Q)'!BK50-'Balance sheet (Q)'!BK24 + 'Balance sheet (Q)'!BK44  +'Balance sheet (Q)'!BK51    )</f>
        <v>-</v>
      </c>
      <c r="BL33" s="98" t="str">
        <f>IF(  BL1="-","-",'Balance sheet (Q)'!BL40+'Balance sheet (Q)'!BL50-'Balance sheet (Q)'!BL24 + 'Balance sheet (Q)'!BL44  +'Balance sheet (Q)'!BL51    )</f>
        <v>-</v>
      </c>
      <c r="BM33" s="98" t="str">
        <f>IF(  BM1="-","-",'Balance sheet (Q)'!BM40+'Balance sheet (Q)'!BM50-'Balance sheet (Q)'!BM24 + 'Balance sheet (Q)'!BM44  +'Balance sheet (Q)'!BM51    )</f>
        <v>-</v>
      </c>
      <c r="BN33" s="98" t="str">
        <f>IF(  BN1="-","-",'Balance sheet (Q)'!BN40+'Balance sheet (Q)'!BN50-'Balance sheet (Q)'!BN24 + 'Balance sheet (Q)'!BN44  +'Balance sheet (Q)'!BN51    )</f>
        <v>-</v>
      </c>
      <c r="BO33" s="98" t="str">
        <f>IF(  BO1="-","-",'Balance sheet (Q)'!BO40+'Balance sheet (Q)'!BO50-'Balance sheet (Q)'!BO24 + 'Balance sheet (Q)'!BO44  +'Balance sheet (Q)'!BO51    )</f>
        <v>-</v>
      </c>
      <c r="BP33" s="98" t="str">
        <f>IF(  BP1="-","-",'Balance sheet (Q)'!BP40+'Balance sheet (Q)'!BP50-'Balance sheet (Q)'!BP24 + 'Balance sheet (Q)'!BP44  +'Balance sheet (Q)'!BP51    )</f>
        <v>-</v>
      </c>
      <c r="BQ33" s="98" t="str">
        <f>IF(  BQ1="-","-",'Balance sheet (Q)'!BQ40+'Balance sheet (Q)'!BQ50-'Balance sheet (Q)'!BQ24 + 'Balance sheet (Q)'!BQ44  +'Balance sheet (Q)'!BQ51    )</f>
        <v>-</v>
      </c>
      <c r="BR33" s="98" t="str">
        <f>IF(  BR1="-","-",'Balance sheet (Q)'!BR40+'Balance sheet (Q)'!BR50-'Balance sheet (Q)'!BR24 + 'Balance sheet (Q)'!BR44  +'Balance sheet (Q)'!BR51    )</f>
        <v>-</v>
      </c>
      <c r="BS33" s="98" t="str">
        <f>IF(  BS1="-","-",'Balance sheet (Q)'!BS40+'Balance sheet (Q)'!BS50-'Balance sheet (Q)'!BS24 + 'Balance sheet (Q)'!BS44  +'Balance sheet (Q)'!BS51    )</f>
        <v>-</v>
      </c>
      <c r="BT33" s="98" t="str">
        <f>IF(  BT1="-","-",'Balance sheet (Q)'!BT40+'Balance sheet (Q)'!BT50-'Balance sheet (Q)'!BT24 + 'Balance sheet (Q)'!BT44  +'Balance sheet (Q)'!BT51    )</f>
        <v>-</v>
      </c>
      <c r="BU33" s="98" t="str">
        <f>IF(  BU1="-","-",'Balance sheet (Q)'!BU40+'Balance sheet (Q)'!BU50-'Balance sheet (Q)'!BU24 + 'Balance sheet (Q)'!BU44  +'Balance sheet (Q)'!BU51    )</f>
        <v>-</v>
      </c>
      <c r="BV33" s="98" t="str">
        <f>IF(  BV1="-","-",'Balance sheet (Q)'!BV40+'Balance sheet (Q)'!BV50-'Balance sheet (Q)'!BV24 + 'Balance sheet (Q)'!BV44  +'Balance sheet (Q)'!BV51    )</f>
        <v>-</v>
      </c>
      <c r="BW33" s="98" t="str">
        <f>IF(  BW1="-","-",'Balance sheet (Q)'!BW40+'Balance sheet (Q)'!BW50-'Balance sheet (Q)'!BW24 + 'Balance sheet (Q)'!BW44  +'Balance sheet (Q)'!BW51    )</f>
        <v>-</v>
      </c>
      <c r="BX33" s="98" t="str">
        <f>IF(  BX1="-","-",'Balance sheet (Q)'!BX40+'Balance sheet (Q)'!BX50-'Balance sheet (Q)'!BX24 + 'Balance sheet (Q)'!BX44  +'Balance sheet (Q)'!BX51    )</f>
        <v>-</v>
      </c>
      <c r="BY33" s="98" t="str">
        <f>IF(  BY1="-","-",'Balance sheet (Q)'!BY40+'Balance sheet (Q)'!BY50-'Balance sheet (Q)'!BY24 + 'Balance sheet (Q)'!BY44  +'Balance sheet (Q)'!BY51    )</f>
        <v>-</v>
      </c>
      <c r="BZ33" s="98" t="str">
        <f>IF(  BZ1="-","-",'Balance sheet (Q)'!BZ40+'Balance sheet (Q)'!BZ50-'Balance sheet (Q)'!BZ24 + 'Balance sheet (Q)'!BZ44  +'Balance sheet (Q)'!BZ51    )</f>
        <v>-</v>
      </c>
      <c r="CA33" s="98" t="str">
        <f>IF(  CA1="-","-",'Balance sheet (Q)'!CA40+'Balance sheet (Q)'!CA50-'Balance sheet (Q)'!CA24 + 'Balance sheet (Q)'!CA44  +'Balance sheet (Q)'!CA51    )</f>
        <v>-</v>
      </c>
      <c r="CB33" s="98" t="str">
        <f>IF(  CB1="-","-",'Balance sheet (Q)'!CB40+'Balance sheet (Q)'!CB50-'Balance sheet (Q)'!CB24 + 'Balance sheet (Q)'!CB44  +'Balance sheet (Q)'!CB51    )</f>
        <v>-</v>
      </c>
      <c r="CC33" s="98" t="str">
        <f>IF(  CC1="-","-",'Balance sheet (Q)'!CC40+'Balance sheet (Q)'!CC50-'Balance sheet (Q)'!CC24 + 'Balance sheet (Q)'!CC44  +'Balance sheet (Q)'!CC51    )</f>
        <v>-</v>
      </c>
      <c r="CD33" s="98" t="str">
        <f>IF(  CD1="-","-",'Balance sheet (Q)'!CD40+'Balance sheet (Q)'!CD50-'Balance sheet (Q)'!CD24 + 'Balance sheet (Q)'!CD44  +'Balance sheet (Q)'!CD51    )</f>
        <v>-</v>
      </c>
      <c r="CE33" s="98" t="str">
        <f>IF(  CE1="-","-",'Balance sheet (Q)'!CE40+'Balance sheet (Q)'!CE50-'Balance sheet (Q)'!CE24 + 'Balance sheet (Q)'!CE44  +'Balance sheet (Q)'!CE51    )</f>
        <v>-</v>
      </c>
      <c r="CF33" s="98" t="str">
        <f>IF(  CF1="-","-",'Balance sheet (Q)'!CF40+'Balance sheet (Q)'!CF50-'Balance sheet (Q)'!CF24 + 'Balance sheet (Q)'!CF44  +'Balance sheet (Q)'!CF51    )</f>
        <v>-</v>
      </c>
      <c r="CG33" s="98" t="str">
        <f>IF(  CG1="-","-",'Balance sheet (Q)'!CG40+'Balance sheet (Q)'!CG50-'Balance sheet (Q)'!CG24 + 'Balance sheet (Q)'!CG44  +'Balance sheet (Q)'!CG51    )</f>
        <v>-</v>
      </c>
      <c r="CH33" s="98" t="str">
        <f>IF(  CH1="-","-",'Balance sheet (Q)'!CH40+'Balance sheet (Q)'!CH50-'Balance sheet (Q)'!CH24 + 'Balance sheet (Q)'!CH44  +'Balance sheet (Q)'!CH51    )</f>
        <v>-</v>
      </c>
      <c r="CI33" s="98" t="str">
        <f>IF(  CI1="-","-",'Balance sheet (Q)'!CI40+'Balance sheet (Q)'!CI50-'Balance sheet (Q)'!CI24 + 'Balance sheet (Q)'!CI44  +'Balance sheet (Q)'!CI51    )</f>
        <v>-</v>
      </c>
      <c r="CJ33" s="98" t="str">
        <f>IF(  CJ1="-","-",'Balance sheet (Q)'!CJ40+'Balance sheet (Q)'!CJ50-'Balance sheet (Q)'!CJ24 + 'Balance sheet (Q)'!CJ44  +'Balance sheet (Q)'!CJ51    )</f>
        <v>-</v>
      </c>
      <c r="CK33" s="98" t="str">
        <f>IF(  CK1="-","-",'Balance sheet (Q)'!CK40+'Balance sheet (Q)'!CK50-'Balance sheet (Q)'!CK24 + 'Balance sheet (Q)'!CK44  +'Balance sheet (Q)'!CK51    )</f>
        <v>-</v>
      </c>
      <c r="CL33" s="98" t="str">
        <f>IF(  CL1="-","-",'Balance sheet (Q)'!CL40+'Balance sheet (Q)'!CL50-'Balance sheet (Q)'!CL24 + 'Balance sheet (Q)'!CL44  +'Balance sheet (Q)'!CL51    )</f>
        <v>-</v>
      </c>
      <c r="CM33" s="98" t="str">
        <f>IF(  CM1="-","-",'Balance sheet (Q)'!CM40+'Balance sheet (Q)'!CM50-'Balance sheet (Q)'!CM24 + 'Balance sheet (Q)'!CM44  +'Balance sheet (Q)'!CM51    )</f>
        <v>-</v>
      </c>
      <c r="CN33" s="98" t="str">
        <f>IF(  CN1="-","-",'Balance sheet (Q)'!CN40+'Balance sheet (Q)'!CN50-'Balance sheet (Q)'!CN24 + 'Balance sheet (Q)'!CN44  +'Balance sheet (Q)'!CN51    )</f>
        <v>-</v>
      </c>
      <c r="CO33" s="98"/>
      <c r="CP33" s="98"/>
    </row>
    <row r="34" spans="1:94">
      <c r="B34" s="194" t="s">
        <v>489</v>
      </c>
      <c r="C34" s="104"/>
      <c r="D34" s="104"/>
      <c r="E34" s="106" t="s">
        <v>475</v>
      </c>
      <c r="F34" s="106" t="s">
        <v>475</v>
      </c>
      <c r="G34" s="106" t="s">
        <v>475</v>
      </c>
      <c r="H34" s="108">
        <f>IFERROR(H33/SUM(E8:H8),"-")</f>
        <v>0.83777202470971213</v>
      </c>
      <c r="I34" s="108">
        <f t="shared" ref="I34:BT34" si="69">IFERROR(I33/SUM(F8:I8),"-")</f>
        <v>0.93645697070598966</v>
      </c>
      <c r="J34" s="108">
        <f t="shared" si="69"/>
        <v>0.80794413514286101</v>
      </c>
      <c r="K34" s="108">
        <f t="shared" si="69"/>
        <v>0.93802870192697496</v>
      </c>
      <c r="L34" s="108">
        <f t="shared" si="69"/>
        <v>0.81703085926759977</v>
      </c>
      <c r="M34" s="108">
        <f t="shared" si="69"/>
        <v>0.94509927911976732</v>
      </c>
      <c r="N34" s="108">
        <f t="shared" si="69"/>
        <v>0.88758062624604195</v>
      </c>
      <c r="O34" s="108">
        <f t="shared" si="69"/>
        <v>0.8572158162338841</v>
      </c>
      <c r="P34" s="108">
        <f t="shared" si="69"/>
        <v>0.55032654629273914</v>
      </c>
      <c r="Q34" s="108">
        <f t="shared" si="69"/>
        <v>0.86808049712103075</v>
      </c>
      <c r="R34" s="108">
        <f t="shared" si="69"/>
        <v>0.86166436961055748</v>
      </c>
      <c r="S34" s="108">
        <f t="shared" si="69"/>
        <v>0.78060598626104027</v>
      </c>
      <c r="T34" s="108">
        <f t="shared" si="69"/>
        <v>0.57576784374470558</v>
      </c>
      <c r="U34" s="108">
        <f t="shared" si="69"/>
        <v>0.85591992180917398</v>
      </c>
      <c r="V34" s="108">
        <f t="shared" si="69"/>
        <v>0.69736130515120109</v>
      </c>
      <c r="W34" s="108">
        <f t="shared" si="69"/>
        <v>0.76259609955262131</v>
      </c>
      <c r="X34" s="108">
        <f t="shared" si="69"/>
        <v>0.59885565438090682</v>
      </c>
      <c r="Y34" s="108">
        <f t="shared" si="69"/>
        <v>1.2069979311095786</v>
      </c>
      <c r="Z34" s="108">
        <f t="shared" si="69"/>
        <v>1.1754846956892266</v>
      </c>
      <c r="AA34" s="108">
        <f t="shared" si="69"/>
        <v>0.83764122293939014</v>
      </c>
      <c r="AB34" s="108">
        <f t="shared" si="69"/>
        <v>0.60922029073904649</v>
      </c>
      <c r="AC34" s="108">
        <f t="shared" si="69"/>
        <v>0.85781628232895912</v>
      </c>
      <c r="AD34" s="108">
        <f t="shared" si="69"/>
        <v>2.1948340710263285</v>
      </c>
      <c r="AE34" s="108">
        <f t="shared" si="69"/>
        <v>1.5726608548982941</v>
      </c>
      <c r="AF34" s="108">
        <f t="shared" si="69"/>
        <v>1.7361828802516288</v>
      </c>
      <c r="AG34" s="108">
        <f t="shared" si="69"/>
        <v>2.0093834018838024</v>
      </c>
      <c r="AH34" s="108">
        <f t="shared" si="69"/>
        <v>1.4851601947583555</v>
      </c>
      <c r="AI34" s="108">
        <f t="shared" si="69"/>
        <v>1.4481273309870253</v>
      </c>
      <c r="AJ34" s="108">
        <f t="shared" si="69"/>
        <v>1.7141053702618447</v>
      </c>
      <c r="AK34" s="108">
        <f t="shared" si="69"/>
        <v>1.925147393540936</v>
      </c>
      <c r="AL34" s="108">
        <f t="shared" si="69"/>
        <v>2.440929053346597</v>
      </c>
      <c r="AM34" s="108">
        <f t="shared" si="69"/>
        <v>2.4480100490688446</v>
      </c>
      <c r="AN34" s="108">
        <f t="shared" si="69"/>
        <v>2.4906119298497549</v>
      </c>
      <c r="AO34" s="108">
        <f t="shared" si="69"/>
        <v>3.2857703680426105</v>
      </c>
      <c r="AP34" s="108">
        <f t="shared" si="69"/>
        <v>3.1374288739956029</v>
      </c>
      <c r="AQ34" s="108">
        <f t="shared" si="69"/>
        <v>2.638712964073282</v>
      </c>
      <c r="AR34" s="108">
        <f t="shared" si="69"/>
        <v>2.6605291164753195</v>
      </c>
      <c r="AS34" s="108">
        <f t="shared" si="69"/>
        <v>2.7184380555175713</v>
      </c>
      <c r="AT34" s="108">
        <f t="shared" si="69"/>
        <v>2.350700208910883</v>
      </c>
      <c r="AU34" s="108">
        <f t="shared" si="69"/>
        <v>1.3782480625584963</v>
      </c>
      <c r="AV34" s="108">
        <f t="shared" si="69"/>
        <v>1.38308816610733</v>
      </c>
      <c r="AW34" s="108">
        <f t="shared" si="69"/>
        <v>1.8751821272462361</v>
      </c>
      <c r="AX34" s="108">
        <f t="shared" si="69"/>
        <v>2.0816249982950747</v>
      </c>
      <c r="AY34" s="108">
        <f t="shared" si="69"/>
        <v>1.6036213301888802</v>
      </c>
      <c r="AZ34" s="108" t="str">
        <f t="shared" si="69"/>
        <v>-</v>
      </c>
      <c r="BA34" s="108" t="str">
        <f t="shared" si="69"/>
        <v>-</v>
      </c>
      <c r="BB34" s="108" t="str">
        <f t="shared" si="69"/>
        <v>-</v>
      </c>
      <c r="BC34" s="108" t="str">
        <f t="shared" si="69"/>
        <v>-</v>
      </c>
      <c r="BD34" s="108" t="str">
        <f t="shared" si="69"/>
        <v>-</v>
      </c>
      <c r="BE34" s="108" t="str">
        <f t="shared" si="69"/>
        <v>-</v>
      </c>
      <c r="BF34" s="108" t="str">
        <f t="shared" si="69"/>
        <v>-</v>
      </c>
      <c r="BG34" s="108" t="str">
        <f t="shared" si="69"/>
        <v>-</v>
      </c>
      <c r="BH34" s="108" t="str">
        <f t="shared" si="69"/>
        <v>-</v>
      </c>
      <c r="BI34" s="108" t="str">
        <f t="shared" si="69"/>
        <v>-</v>
      </c>
      <c r="BJ34" s="108" t="str">
        <f t="shared" si="69"/>
        <v>-</v>
      </c>
      <c r="BK34" s="108" t="str">
        <f t="shared" si="69"/>
        <v>-</v>
      </c>
      <c r="BL34" s="108" t="str">
        <f t="shared" si="69"/>
        <v>-</v>
      </c>
      <c r="BM34" s="108" t="str">
        <f t="shared" si="69"/>
        <v>-</v>
      </c>
      <c r="BN34" s="108" t="str">
        <f t="shared" si="69"/>
        <v>-</v>
      </c>
      <c r="BO34" s="108" t="str">
        <f t="shared" si="69"/>
        <v>-</v>
      </c>
      <c r="BP34" s="108" t="str">
        <f t="shared" si="69"/>
        <v>-</v>
      </c>
      <c r="BQ34" s="108" t="str">
        <f t="shared" si="69"/>
        <v>-</v>
      </c>
      <c r="BR34" s="108" t="str">
        <f t="shared" si="69"/>
        <v>-</v>
      </c>
      <c r="BS34" s="108" t="str">
        <f t="shared" si="69"/>
        <v>-</v>
      </c>
      <c r="BT34" s="108" t="str">
        <f t="shared" si="69"/>
        <v>-</v>
      </c>
      <c r="BU34" s="108" t="str">
        <f t="shared" ref="BU34:CN34" si="70">IFERROR(BU33/SUM(BR8:BU8),"-")</f>
        <v>-</v>
      </c>
      <c r="BV34" s="108" t="str">
        <f t="shared" si="70"/>
        <v>-</v>
      </c>
      <c r="BW34" s="108" t="str">
        <f t="shared" si="70"/>
        <v>-</v>
      </c>
      <c r="BX34" s="108" t="str">
        <f t="shared" si="70"/>
        <v>-</v>
      </c>
      <c r="BY34" s="108" t="str">
        <f t="shared" si="70"/>
        <v>-</v>
      </c>
      <c r="BZ34" s="108" t="str">
        <f t="shared" si="70"/>
        <v>-</v>
      </c>
      <c r="CA34" s="108" t="str">
        <f t="shared" si="70"/>
        <v>-</v>
      </c>
      <c r="CB34" s="108" t="str">
        <f t="shared" si="70"/>
        <v>-</v>
      </c>
      <c r="CC34" s="108" t="str">
        <f t="shared" si="70"/>
        <v>-</v>
      </c>
      <c r="CD34" s="108" t="str">
        <f t="shared" si="70"/>
        <v>-</v>
      </c>
      <c r="CE34" s="108" t="str">
        <f t="shared" si="70"/>
        <v>-</v>
      </c>
      <c r="CF34" s="108" t="str">
        <f t="shared" si="70"/>
        <v>-</v>
      </c>
      <c r="CG34" s="108" t="str">
        <f t="shared" si="70"/>
        <v>-</v>
      </c>
      <c r="CH34" s="108" t="str">
        <f t="shared" si="70"/>
        <v>-</v>
      </c>
      <c r="CI34" s="108" t="str">
        <f t="shared" si="70"/>
        <v>-</v>
      </c>
      <c r="CJ34" s="108" t="str">
        <f t="shared" si="70"/>
        <v>-</v>
      </c>
      <c r="CK34" s="108" t="str">
        <f t="shared" si="70"/>
        <v>-</v>
      </c>
      <c r="CL34" s="108" t="str">
        <f t="shared" si="70"/>
        <v>-</v>
      </c>
      <c r="CM34" s="108" t="str">
        <f t="shared" si="70"/>
        <v>-</v>
      </c>
      <c r="CN34" s="108" t="str">
        <f t="shared" si="70"/>
        <v>-</v>
      </c>
      <c r="CO34" s="108"/>
      <c r="CP34" s="108"/>
    </row>
    <row r="35" spans="1:94">
      <c r="B35" s="195"/>
      <c r="C35" s="89"/>
      <c r="D35" s="89"/>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row>
    <row r="36" spans="1:94">
      <c r="B36" s="194" t="s">
        <v>490</v>
      </c>
      <c r="C36" s="104"/>
      <c r="D36" s="104"/>
      <c r="E36" s="106" t="s">
        <v>475</v>
      </c>
      <c r="F36" s="106" t="s">
        <v>475</v>
      </c>
      <c r="G36" s="106" t="s">
        <v>475</v>
      </c>
      <c r="H36" s="108">
        <f>IFERROR((H31+H33+'Balance sheet (Q)'!H37)/SUM(E8:H8),"-")</f>
        <v>8.2317177607464185</v>
      </c>
      <c r="I36" s="108">
        <f>IFERROR((I31+I33+'Balance sheet (Q)'!I37)/SUM(F8:I8),"-")</f>
        <v>8.0870911161321875</v>
      </c>
      <c r="J36" s="108">
        <f>IFERROR((J31+J33+'Balance sheet (Q)'!J37)/SUM(G8:J8),"-")</f>
        <v>7.135743424581082</v>
      </c>
      <c r="K36" s="108">
        <f>IFERROR((K31+K33+'Balance sheet (Q)'!K37)/SUM(H8:K8),"-")</f>
        <v>7.3220829977568185</v>
      </c>
      <c r="L36" s="108">
        <f>IFERROR((L31+L33+'Balance sheet (Q)'!L37)/SUM(I8:L8),"-")</f>
        <v>7.1901300333861409</v>
      </c>
      <c r="M36" s="108">
        <f>IFERROR((M31+M33+'Balance sheet (Q)'!M37)/SUM(J8:M8),"-")</f>
        <v>8.4500584482104468</v>
      </c>
      <c r="N36" s="108">
        <f>IFERROR((N31+N33+'Balance sheet (Q)'!N37)/SUM(K8:N8),"-")</f>
        <v>7.5657728908174029</v>
      </c>
      <c r="O36" s="108">
        <f>IFERROR((O31+O33+'Balance sheet (Q)'!O37)/SUM(L8:O8),"-")</f>
        <v>8.3528856001452692</v>
      </c>
      <c r="P36" s="108">
        <f>IFERROR((P31+P33+'Balance sheet (Q)'!P37)/SUM(M8:P8),"-")</f>
        <v>8.9292978054168266</v>
      </c>
      <c r="Q36" s="108">
        <f>IFERROR((Q31+Q33+'Balance sheet (Q)'!Q37)/SUM(N8:Q8),"-")</f>
        <v>9.396165831138477</v>
      </c>
      <c r="R36" s="108">
        <f>IFERROR((R31+R33+'Balance sheet (Q)'!R37)/SUM(O8:R8),"-")</f>
        <v>10.152301352132605</v>
      </c>
      <c r="S36" s="108">
        <f>IFERROR((S31+S33+'Balance sheet (Q)'!S37)/SUM(P8:S8),"-")</f>
        <v>8.959596970068695</v>
      </c>
      <c r="T36" s="108">
        <f>IFERROR((T31+T33+'Balance sheet (Q)'!T37)/SUM(Q8:T8),"-")</f>
        <v>9.7608021443957682</v>
      </c>
      <c r="U36" s="108">
        <f>IFERROR((U31+U33+'Balance sheet (Q)'!U37)/SUM(R8:U8),"-")</f>
        <v>10.459036738453936</v>
      </c>
      <c r="V36" s="108">
        <f>IFERROR((V31+V33+'Balance sheet (Q)'!V37)/SUM(S8:V8),"-")</f>
        <v>10.425139503808191</v>
      </c>
      <c r="W36" s="108">
        <f>IFERROR((W31+W33+'Balance sheet (Q)'!W37)/SUM(T8:W8),"-")</f>
        <v>10.150935219780221</v>
      </c>
      <c r="X36" s="108">
        <f>IFERROR((X31+X33+'Balance sheet (Q)'!X37)/SUM(U8:X8),"-")</f>
        <v>11.036373849253616</v>
      </c>
      <c r="Y36" s="108">
        <f>IFERROR((Y31+Y33+'Balance sheet (Q)'!Y37)/SUM(V8:Y8),"-")</f>
        <v>11.793639456523055</v>
      </c>
      <c r="Z36" s="108">
        <f>IFERROR((Z31+Z33+'Balance sheet (Q)'!Z37)/SUM(W8:Z8),"-")</f>
        <v>10.213473677802915</v>
      </c>
      <c r="AA36" s="108">
        <f>IFERROR((AA31+AA33+'Balance sheet (Q)'!AA37)/SUM(X8:AA8),"-")</f>
        <v>9.7712702594498531</v>
      </c>
      <c r="AB36" s="108">
        <f>IFERROR((AB31+AB33+'Balance sheet (Q)'!AB37)/SUM(Y8:AB8),"-")</f>
        <v>10.615378621530954</v>
      </c>
      <c r="AC36" s="108">
        <f>IFERROR((AC31+AC33+'Balance sheet (Q)'!AC37)/SUM(Z8:AC8),"-")</f>
        <v>11.86451339220087</v>
      </c>
      <c r="AD36" s="108">
        <f>IFERROR((AD31+AD33+'Balance sheet (Q)'!AD37)/SUM(AA8:AD8),"-")</f>
        <v>14.146126914365272</v>
      </c>
      <c r="AE36" s="108">
        <f>IFERROR((AE31+AE33+'Balance sheet (Q)'!AE37)/SUM(AB8:AE8),"-")</f>
        <v>9.3636064039454023</v>
      </c>
      <c r="AF36" s="108">
        <f>IFERROR((AF31+AF33+'Balance sheet (Q)'!AF37)/SUM(AC8:AF8),"-")</f>
        <v>11.730180446341647</v>
      </c>
      <c r="AG36" s="108">
        <f>IFERROR((AG31+AG33+'Balance sheet (Q)'!AG37)/SUM(AD8:AG8),"-")</f>
        <v>10.281050139771734</v>
      </c>
      <c r="AH36" s="108">
        <f>IFERROR((AH31+AH33+'Balance sheet (Q)'!AH37)/SUM(AE8:AH8),"-")</f>
        <v>10.017569974753547</v>
      </c>
      <c r="AI36" s="108">
        <f>IFERROR((AI31+AI33+'Balance sheet (Q)'!AI37)/SUM(AF8:AI8),"-")</f>
        <v>10.026935996818226</v>
      </c>
      <c r="AJ36" s="108">
        <f>IFERROR((AJ31+AJ33+'Balance sheet (Q)'!AJ37)/SUM(AG8:AJ8),"-")</f>
        <v>10.203588793172397</v>
      </c>
      <c r="AK36" s="108">
        <f>IFERROR((AK31+AK33+'Balance sheet (Q)'!AK37)/SUM(AH8:AK8),"-")</f>
        <v>10.245022309302241</v>
      </c>
      <c r="AL36" s="108">
        <f>IFERROR((AL31+AL33+'Balance sheet (Q)'!AL37)/SUM(AI8:AL8),"-")</f>
        <v>11.798063901393721</v>
      </c>
      <c r="AM36" s="108">
        <f>IFERROR((AM31+AM33+'Balance sheet (Q)'!AM37)/SUM(AJ8:AM8),"-")</f>
        <v>12.28657773797055</v>
      </c>
      <c r="AN36" s="108">
        <f>IFERROR((AN31+AN33+'Balance sheet (Q)'!AN37)/SUM(AK8:AN8),"-")</f>
        <v>11.410734703548799</v>
      </c>
      <c r="AO36" s="108">
        <f>IFERROR((AO31+AO33+'Balance sheet (Q)'!AO37)/SUM(AL8:AO8),"-")</f>
        <v>13.034468862918136</v>
      </c>
      <c r="AP36" s="108">
        <f>IFERROR((AP31+AP33+'Balance sheet (Q)'!AP37)/SUM(AM8:AP8),"-")</f>
        <v>12.144968715175608</v>
      </c>
      <c r="AQ36" s="108">
        <f>IFERROR((AQ31+AQ33+'Balance sheet (Q)'!AQ37)/SUM(AN8:AQ8),"-")</f>
        <v>10.223838668727392</v>
      </c>
      <c r="AR36" s="108">
        <f>IFERROR((AR31+AR33+'Balance sheet (Q)'!AR37)/SUM(AO8:AR8),"-")</f>
        <v>10.27120450191661</v>
      </c>
      <c r="AS36" s="108">
        <f>IFERROR((AS31+AS33+'Balance sheet (Q)'!AS37)/SUM(AP8:AS8),"-")</f>
        <v>10.550039446875427</v>
      </c>
      <c r="AT36" s="108">
        <f>IFERROR((AT31+AT33+'Balance sheet (Q)'!AT37)/SUM(AQ8:AT8),"-")</f>
        <v>9.8221849282315663</v>
      </c>
      <c r="AU36" s="108">
        <f>IFERROR((AU31+AU33+'Balance sheet (Q)'!AU37)/SUM(AR8:AU8),"-")</f>
        <v>8.2101690819181279</v>
      </c>
      <c r="AV36" s="108">
        <f>IFERROR((AV31+AV33+'Balance sheet (Q)'!AV37)/SUM(AS8:AV8),"-")</f>
        <v>7.9753697807609072</v>
      </c>
      <c r="AW36" s="108">
        <f>IFERROR((AW31+AW33+'Balance sheet (Q)'!AW37)/SUM(AT8:AW8),"-")</f>
        <v>9.1864294722357123</v>
      </c>
      <c r="AX36" s="108">
        <f>IFERROR((AX31+AX33+'Balance sheet (Q)'!AX37)/SUM(AU8:AX8),"-")</f>
        <v>9.940667981504971</v>
      </c>
      <c r="AY36" s="108">
        <f>IFERROR((AY31+AY33+'Balance sheet (Q)'!AY37)/SUM(AV8:AY8),"-")</f>
        <v>8.7327697592646505</v>
      </c>
      <c r="AZ36" s="108" t="str">
        <f>IFERROR((AZ31+AZ33+'Balance sheet (Q)'!AZ37)/SUM(AW8:AZ8),"-")</f>
        <v>-</v>
      </c>
      <c r="BA36" s="108" t="str">
        <f>IFERROR((BA31+BA33+'Balance sheet (Q)'!BA37)/SUM(AX8:BA8),"-")</f>
        <v>-</v>
      </c>
      <c r="BB36" s="108" t="str">
        <f>IFERROR((BB31+BB33+'Balance sheet (Q)'!BB37)/SUM(AY8:BB8),"-")</f>
        <v>-</v>
      </c>
      <c r="BC36" s="108" t="str">
        <f>IFERROR((BC31+BC33+'Balance sheet (Q)'!BC37)/SUM(AZ8:BC8),"-")</f>
        <v>-</v>
      </c>
      <c r="BD36" s="108" t="str">
        <f>IFERROR((BD31+BD33+'Balance sheet (Q)'!BD37)/SUM(BA8:BD8),"-")</f>
        <v>-</v>
      </c>
      <c r="BE36" s="108" t="str">
        <f>IFERROR((BE31+BE33+'Balance sheet (Q)'!BE37)/SUM(BB8:BE8),"-")</f>
        <v>-</v>
      </c>
      <c r="BF36" s="108" t="str">
        <f>IFERROR((BF31+BF33+'Balance sheet (Q)'!BF37)/SUM(BC8:BF8),"-")</f>
        <v>-</v>
      </c>
      <c r="BG36" s="108" t="str">
        <f>IFERROR((BG31+BG33+'Balance sheet (Q)'!BG37)/SUM(BD8:BG8),"-")</f>
        <v>-</v>
      </c>
      <c r="BH36" s="108" t="str">
        <f>IFERROR((BH31+BH33+'Balance sheet (Q)'!BH37)/SUM(BE8:BH8),"-")</f>
        <v>-</v>
      </c>
      <c r="BI36" s="108" t="str">
        <f>IFERROR((BI31+BI33+'Balance sheet (Q)'!BI37)/SUM(BF8:BI8),"-")</f>
        <v>-</v>
      </c>
      <c r="BJ36" s="108" t="str">
        <f>IFERROR((BJ31+BJ33+'Balance sheet (Q)'!BJ37)/SUM(BG8:BJ8),"-")</f>
        <v>-</v>
      </c>
      <c r="BK36" s="108" t="str">
        <f>IFERROR((BK31+BK33+'Balance sheet (Q)'!BK37)/SUM(BH8:BK8),"-")</f>
        <v>-</v>
      </c>
      <c r="BL36" s="108" t="str">
        <f>IFERROR((BL31+BL33+'Balance sheet (Q)'!BL37)/SUM(BI8:BL8),"-")</f>
        <v>-</v>
      </c>
      <c r="BM36" s="108" t="str">
        <f>IFERROR((BM31+BM33+'Balance sheet (Q)'!BM37)/SUM(BJ8:BM8),"-")</f>
        <v>-</v>
      </c>
      <c r="BN36" s="108" t="str">
        <f>IFERROR((BN31+BN33+'Balance sheet (Q)'!BN37)/SUM(BK8:BN8),"-")</f>
        <v>-</v>
      </c>
      <c r="BO36" s="108" t="str">
        <f>IFERROR((BO31+BO33+'Balance sheet (Q)'!BO37)/SUM(BL8:BO8),"-")</f>
        <v>-</v>
      </c>
      <c r="BP36" s="108" t="str">
        <f>IFERROR((BP31+BP33+'Balance sheet (Q)'!BP37)/SUM(BM8:BP8),"-")</f>
        <v>-</v>
      </c>
      <c r="BQ36" s="108" t="str">
        <f>IFERROR((BQ31+BQ33+'Balance sheet (Q)'!BQ37)/SUM(BN8:BQ8),"-")</f>
        <v>-</v>
      </c>
      <c r="BR36" s="108" t="str">
        <f>IFERROR((BR31+BR33+'Balance sheet (Q)'!BR37)/SUM(BO8:BR8),"-")</f>
        <v>-</v>
      </c>
      <c r="BS36" s="108" t="str">
        <f>IFERROR((BS31+BS33+'Balance sheet (Q)'!BS37)/SUM(BP8:BS8),"-")</f>
        <v>-</v>
      </c>
      <c r="BT36" s="108" t="str">
        <f>IFERROR((BT31+BT33+'Balance sheet (Q)'!BT37)/SUM(BQ8:BT8),"-")</f>
        <v>-</v>
      </c>
      <c r="BU36" s="108" t="str">
        <f>IFERROR((BU31+BU33+'Balance sheet (Q)'!BU37)/SUM(BR8:BU8),"-")</f>
        <v>-</v>
      </c>
      <c r="BV36" s="108" t="str">
        <f>IFERROR((BV31+BV33+'Balance sheet (Q)'!BV37)/SUM(BS8:BV8),"-")</f>
        <v>-</v>
      </c>
      <c r="BW36" s="108" t="str">
        <f>IFERROR((BW31+BW33+'Balance sheet (Q)'!BW37)/SUM(BT8:BW8),"-")</f>
        <v>-</v>
      </c>
      <c r="BX36" s="108" t="str">
        <f>IFERROR((BX31+BX33+'Balance sheet (Q)'!BX37)/SUM(BU8:BX8),"-")</f>
        <v>-</v>
      </c>
      <c r="BY36" s="108" t="str">
        <f>IFERROR((BY31+BY33+'Balance sheet (Q)'!BY37)/SUM(BV8:BY8),"-")</f>
        <v>-</v>
      </c>
      <c r="BZ36" s="108" t="str">
        <f>IFERROR((BZ31+BZ33+'Balance sheet (Q)'!BZ37)/SUM(BW8:BZ8),"-")</f>
        <v>-</v>
      </c>
      <c r="CA36" s="108" t="str">
        <f>IFERROR((CA31+CA33+'Balance sheet (Q)'!CA37)/SUM(BX8:CA8),"-")</f>
        <v>-</v>
      </c>
      <c r="CB36" s="108" t="str">
        <f>IFERROR((CB31+CB33+'Balance sheet (Q)'!CB37)/SUM(BY8:CB8),"-")</f>
        <v>-</v>
      </c>
      <c r="CC36" s="108" t="str">
        <f>IFERROR((CC31+CC33+'Balance sheet (Q)'!CC37)/SUM(BZ8:CC8),"-")</f>
        <v>-</v>
      </c>
      <c r="CD36" s="108" t="str">
        <f>IFERROR((CD31+CD33+'Balance sheet (Q)'!CD37)/SUM(CA8:CD8),"-")</f>
        <v>-</v>
      </c>
      <c r="CE36" s="108" t="str">
        <f>IFERROR((CE31+CE33+'Balance sheet (Q)'!CE37)/SUM(CB8:CE8),"-")</f>
        <v>-</v>
      </c>
      <c r="CF36" s="108" t="str">
        <f>IFERROR((CF31+CF33+'Balance sheet (Q)'!CF37)/SUM(CC8:CF8),"-")</f>
        <v>-</v>
      </c>
      <c r="CG36" s="108" t="str">
        <f>IFERROR((CG31+CG33+'Balance sheet (Q)'!CG37)/SUM(CD8:CG8),"-")</f>
        <v>-</v>
      </c>
      <c r="CH36" s="108" t="str">
        <f>IFERROR((CH31+CH33+'Balance sheet (Q)'!CH37)/SUM(CE8:CH8),"-")</f>
        <v>-</v>
      </c>
      <c r="CI36" s="108" t="str">
        <f>IFERROR((CI31+CI33+'Balance sheet (Q)'!CI37)/SUM(CF8:CI8),"-")</f>
        <v>-</v>
      </c>
      <c r="CJ36" s="108" t="str">
        <f>IFERROR((CJ31+CJ33+'Balance sheet (Q)'!CJ37)/SUM(CG8:CJ8),"-")</f>
        <v>-</v>
      </c>
      <c r="CK36" s="108" t="str">
        <f>IFERROR((CK31+CK33+'Balance sheet (Q)'!CK37)/SUM(CH8:CK8),"-")</f>
        <v>-</v>
      </c>
      <c r="CL36" s="108" t="str">
        <f>IFERROR((CL31+CL33+'Balance sheet (Q)'!CL37)/SUM(CI8:CL8),"-")</f>
        <v>-</v>
      </c>
      <c r="CM36" s="108" t="str">
        <f>IFERROR((CM31+CM33+'Balance sheet (Q)'!CM37)/SUM(CJ8:CM8),"-")</f>
        <v>-</v>
      </c>
      <c r="CN36" s="108" t="str">
        <f>IFERROR((CN31+CN33+'Balance sheet (Q)'!CN37)/SUM(CK8:CN8),"-")</f>
        <v>-</v>
      </c>
      <c r="CO36" s="108"/>
      <c r="CP36" s="108"/>
    </row>
    <row r="37" spans="1:94">
      <c r="B37" s="159"/>
      <c r="C37" s="91"/>
      <c r="D37" s="91"/>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row>
    <row r="38" spans="1:94">
      <c r="B38" s="159"/>
      <c r="C38" s="91"/>
      <c r="D38" s="91"/>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row>
    <row r="39" spans="1:94">
      <c r="B39" s="160"/>
      <c r="C39" s="101"/>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98"/>
      <c r="AC39" s="102"/>
      <c r="AD39" s="102"/>
      <c r="AE39" s="102"/>
      <c r="AF39" s="102"/>
      <c r="AG39" s="102"/>
      <c r="AH39" s="102"/>
      <c r="AI39" s="102"/>
      <c r="AJ39" s="102"/>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c r="CG39" s="99"/>
      <c r="CH39" s="99"/>
      <c r="CI39" s="99"/>
      <c r="CJ39" s="99"/>
      <c r="CK39" s="99"/>
      <c r="CL39" s="99"/>
      <c r="CM39" s="99"/>
      <c r="CN39" s="99"/>
    </row>
    <row r="40" spans="1:94" customFormat="1" ht="12.75">
      <c r="A40" s="224"/>
      <c r="B40" s="160"/>
      <c r="C40" s="23"/>
      <c r="D40" s="23"/>
      <c r="E40" s="23"/>
      <c r="F40" s="23"/>
      <c r="G40" s="23"/>
      <c r="H40" s="23"/>
      <c r="I40" s="23"/>
      <c r="J40" s="2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row>
    <row r="41" spans="1:94" customFormat="1" ht="25.5" customHeight="1">
      <c r="A41" s="224"/>
      <c r="B41" s="160"/>
      <c r="C41" s="23"/>
      <c r="D41" s="23"/>
      <c r="E41" s="23"/>
      <c r="F41" s="23"/>
      <c r="G41" s="23"/>
      <c r="H41" s="23"/>
      <c r="I41" s="23"/>
      <c r="J41" s="2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row>
    <row r="42" spans="1:94" customFormat="1" ht="12.75">
      <c r="A42" s="224"/>
      <c r="B42" s="160"/>
      <c r="C42" s="23"/>
      <c r="D42" s="23"/>
      <c r="E42" s="23"/>
      <c r="F42" s="23"/>
      <c r="G42" s="23"/>
      <c r="H42" s="23"/>
      <c r="I42" s="23"/>
      <c r="J42" s="2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row>
    <row r="43" spans="1:94" customFormat="1" ht="12.75">
      <c r="A43" s="224"/>
      <c r="B43" s="160"/>
      <c r="C43" s="23"/>
      <c r="D43" s="23"/>
      <c r="E43" s="23"/>
      <c r="F43" s="23"/>
      <c r="G43" s="23"/>
      <c r="H43" s="23"/>
      <c r="I43" s="23"/>
      <c r="J43" s="2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row>
    <row r="44" spans="1:94" customFormat="1" ht="12.75">
      <c r="A44" s="224"/>
      <c r="B44" s="160"/>
      <c r="C44" s="23"/>
      <c r="D44" s="23"/>
      <c r="E44" s="23"/>
      <c r="F44" s="23"/>
      <c r="G44" s="23"/>
      <c r="H44" s="23"/>
      <c r="I44" s="23"/>
      <c r="J44" s="2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row>
    <row r="45" spans="1:94" customFormat="1" ht="22.5" customHeight="1">
      <c r="A45" s="224"/>
      <c r="B45" s="160"/>
      <c r="C45" s="23"/>
      <c r="D45" s="23"/>
      <c r="E45" s="23"/>
      <c r="F45" s="23"/>
      <c r="G45" s="23"/>
      <c r="H45" s="23"/>
      <c r="I45" s="23"/>
      <c r="J45" s="2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row>
    <row r="46" spans="1:94" customFormat="1" ht="12.75">
      <c r="A46" s="224"/>
      <c r="B46" s="160"/>
      <c r="C46" s="23"/>
      <c r="D46" s="23"/>
      <c r="E46" s="23"/>
      <c r="F46" s="23"/>
      <c r="G46" s="23"/>
      <c r="H46" s="23"/>
      <c r="I46" s="23"/>
      <c r="J46" s="2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row>
    <row r="47" spans="1:94" customFormat="1" ht="12.75">
      <c r="A47" s="224"/>
      <c r="B47" s="160"/>
      <c r="C47" s="23"/>
      <c r="D47" s="23"/>
      <c r="E47" s="23"/>
      <c r="F47" s="23"/>
      <c r="G47" s="23"/>
      <c r="H47" s="23"/>
      <c r="I47" s="23"/>
      <c r="J47" s="2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row>
    <row r="48" spans="1:94" customFormat="1" ht="12.75">
      <c r="A48" s="224"/>
      <c r="B48" s="160"/>
      <c r="C48" s="23"/>
      <c r="D48" s="23"/>
      <c r="E48" s="23"/>
      <c r="F48" s="23"/>
      <c r="G48" s="23"/>
      <c r="H48" s="23"/>
      <c r="I48" s="23"/>
      <c r="J48" s="2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row>
    <row r="49" spans="1:45" customFormat="1" ht="36.75" customHeight="1">
      <c r="A49" s="224"/>
      <c r="B49" s="160"/>
      <c r="C49" s="23"/>
      <c r="D49" s="23"/>
      <c r="E49" s="23"/>
      <c r="F49" s="23"/>
      <c r="G49" s="23"/>
      <c r="H49" s="23"/>
      <c r="I49" s="23"/>
      <c r="J49" s="2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row>
    <row r="50" spans="1:45" customFormat="1" ht="12.75">
      <c r="A50" s="224"/>
      <c r="B50" s="160"/>
      <c r="C50" s="23"/>
      <c r="D50" s="23"/>
      <c r="E50" s="23"/>
      <c r="F50" s="23"/>
      <c r="G50" s="23"/>
      <c r="H50" s="23"/>
      <c r="I50" s="23"/>
      <c r="J50" s="2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row>
    <row r="51" spans="1:45" customFormat="1" ht="12.75">
      <c r="A51" s="224"/>
      <c r="B51" s="160"/>
      <c r="C51" s="23"/>
      <c r="D51" s="23"/>
      <c r="E51" s="23"/>
      <c r="F51" s="23"/>
      <c r="G51" s="23"/>
      <c r="H51" s="23"/>
      <c r="I51" s="23"/>
      <c r="J51" s="2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row>
    <row r="52" spans="1:45" customFormat="1" ht="12.75">
      <c r="A52" s="224"/>
      <c r="B52" s="160"/>
      <c r="C52" s="23"/>
      <c r="D52" s="23"/>
      <c r="E52" s="23"/>
      <c r="F52" s="23"/>
      <c r="G52" s="23"/>
      <c r="H52" s="23"/>
      <c r="I52" s="23"/>
      <c r="J52" s="2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row>
    <row r="53" spans="1:45" customFormat="1" ht="30" customHeight="1">
      <c r="A53" s="224"/>
      <c r="B53" s="160"/>
      <c r="C53" s="23"/>
      <c r="D53" s="23"/>
      <c r="E53" s="23"/>
      <c r="F53" s="23"/>
      <c r="G53" s="23"/>
      <c r="H53" s="23"/>
      <c r="I53" s="23"/>
      <c r="J53" s="2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row>
    <row r="54" spans="1:45" customFormat="1" ht="12.75">
      <c r="A54" s="224"/>
      <c r="B54" s="160"/>
      <c r="C54" s="23"/>
      <c r="D54" s="23"/>
      <c r="E54" s="23"/>
      <c r="F54" s="23"/>
      <c r="G54" s="23"/>
      <c r="H54" s="23"/>
      <c r="I54" s="23"/>
      <c r="J54" s="2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row>
    <row r="55" spans="1:45" customFormat="1" ht="12.75">
      <c r="A55" s="224"/>
      <c r="B55" s="160"/>
      <c r="C55" s="23"/>
      <c r="D55" s="23"/>
      <c r="E55" s="23"/>
      <c r="F55" s="23"/>
      <c r="G55" s="23"/>
      <c r="H55" s="23"/>
      <c r="I55" s="23"/>
      <c r="J55" s="2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row>
    <row r="56" spans="1:45" customFormat="1" ht="12.75">
      <c r="A56" s="224"/>
      <c r="B56" s="160"/>
      <c r="C56" s="23"/>
      <c r="D56" s="23"/>
      <c r="E56" s="23"/>
      <c r="F56" s="23"/>
      <c r="G56" s="23"/>
      <c r="H56" s="23"/>
      <c r="I56" s="23"/>
      <c r="J56" s="2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row>
    <row r="57" spans="1:45" customFormat="1" ht="24.75" customHeight="1">
      <c r="A57" s="224"/>
      <c r="B57" s="160"/>
      <c r="C57" s="23"/>
      <c r="D57" s="23"/>
      <c r="E57" s="23"/>
      <c r="F57" s="23"/>
      <c r="G57" s="23"/>
      <c r="H57" s="23"/>
      <c r="I57" s="23"/>
      <c r="J57" s="2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row>
    <row r="58" spans="1:45" customFormat="1" ht="12.75">
      <c r="A58" s="224"/>
      <c r="B58" s="160"/>
      <c r="C58" s="23"/>
      <c r="D58" s="23"/>
      <c r="E58" s="23"/>
      <c r="F58" s="23"/>
      <c r="G58" s="23"/>
      <c r="H58" s="23"/>
      <c r="I58" s="23"/>
      <c r="J58" s="2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row>
    <row r="59" spans="1:45" customFormat="1" ht="12.75">
      <c r="A59" s="224"/>
      <c r="B59" s="160"/>
      <c r="C59" s="23"/>
      <c r="D59" s="23"/>
      <c r="E59" s="23"/>
      <c r="F59" s="23"/>
      <c r="G59" s="23"/>
      <c r="H59" s="23"/>
      <c r="I59" s="23"/>
      <c r="J59" s="2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row>
    <row r="60" spans="1:45" customFormat="1" ht="12.75">
      <c r="A60" s="224"/>
      <c r="B60" s="160"/>
      <c r="C60" s="23"/>
      <c r="D60" s="23"/>
      <c r="E60" s="23"/>
      <c r="F60" s="23"/>
      <c r="G60" s="23"/>
      <c r="H60" s="23"/>
      <c r="I60" s="23"/>
      <c r="J60" s="2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row>
    <row r="61" spans="1:45" customFormat="1" ht="27.75" customHeight="1">
      <c r="A61" s="224"/>
      <c r="B61" s="160"/>
      <c r="C61" s="23"/>
      <c r="D61" s="23"/>
      <c r="E61" s="23"/>
      <c r="F61" s="23"/>
      <c r="G61" s="23"/>
      <c r="H61" s="23"/>
      <c r="I61" s="23"/>
      <c r="J61" s="2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row>
    <row r="62" spans="1:45" customFormat="1" ht="12.75">
      <c r="A62" s="224"/>
      <c r="B62" s="160"/>
      <c r="C62" s="23"/>
      <c r="D62" s="23"/>
      <c r="E62" s="23"/>
      <c r="F62" s="23"/>
      <c r="G62" s="23"/>
      <c r="H62" s="23"/>
      <c r="I62" s="23"/>
      <c r="J62" s="2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row>
    <row r="63" spans="1:45" customFormat="1" ht="12.75">
      <c r="A63" s="224"/>
      <c r="B63" s="160"/>
      <c r="C63" s="23"/>
      <c r="D63" s="23"/>
      <c r="E63" s="23"/>
      <c r="F63" s="23"/>
      <c r="G63" s="23"/>
      <c r="H63" s="23"/>
      <c r="I63" s="23"/>
      <c r="J63" s="2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row>
    <row r="64" spans="1:45" customFormat="1" ht="12.75">
      <c r="A64" s="224"/>
      <c r="B64" s="160"/>
      <c r="C64" s="23"/>
      <c r="D64" s="23"/>
      <c r="E64" s="23"/>
      <c r="F64" s="23"/>
      <c r="G64" s="23"/>
      <c r="H64" s="23"/>
      <c r="I64" s="23"/>
      <c r="J64" s="2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row>
    <row r="65" spans="1:92" customFormat="1" ht="26.25" customHeight="1">
      <c r="A65" s="224"/>
      <c r="B65" s="160"/>
      <c r="C65" s="23"/>
      <c r="D65" s="23"/>
      <c r="E65" s="23"/>
      <c r="F65" s="23"/>
      <c r="G65" s="23"/>
      <c r="H65" s="23"/>
      <c r="I65" s="23"/>
      <c r="J65" s="2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row>
    <row r="66" spans="1:92" customFormat="1" ht="12.75">
      <c r="A66" s="224"/>
      <c r="B66" s="160"/>
      <c r="C66" s="23"/>
      <c r="D66" s="23"/>
      <c r="E66" s="23"/>
      <c r="F66" s="23"/>
      <c r="G66" s="23"/>
      <c r="H66" s="23"/>
      <c r="I66" s="23"/>
      <c r="J66" s="2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row>
    <row r="67" spans="1:92" customFormat="1" ht="12.75">
      <c r="A67" s="224"/>
      <c r="B67" s="160"/>
      <c r="C67" s="23"/>
      <c r="D67" s="23"/>
      <c r="E67" s="23"/>
      <c r="F67" s="23"/>
      <c r="G67" s="23"/>
      <c r="H67" s="23"/>
      <c r="I67" s="23"/>
      <c r="J67" s="2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row>
    <row r="68" spans="1:92" customFormat="1" ht="12.75">
      <c r="A68" s="224"/>
      <c r="B68" s="160"/>
      <c r="C68" s="23"/>
      <c r="D68" s="23"/>
      <c r="E68" s="23"/>
      <c r="F68" s="23"/>
      <c r="G68" s="23"/>
      <c r="H68" s="23"/>
      <c r="I68" s="23"/>
      <c r="J68" s="2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row>
    <row r="69" spans="1:92" customFormat="1" ht="41.25" customHeight="1">
      <c r="A69" s="224"/>
      <c r="B69" s="160"/>
      <c r="C69" s="23"/>
      <c r="D69" s="23"/>
      <c r="E69" s="23"/>
      <c r="F69" s="23"/>
      <c r="G69" s="23"/>
      <c r="H69" s="23"/>
      <c r="I69" s="23"/>
      <c r="J69" s="2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row>
    <row r="70" spans="1:92" customFormat="1" ht="12.75">
      <c r="A70" s="224"/>
      <c r="B70" s="160"/>
      <c r="C70" s="23"/>
      <c r="D70" s="23"/>
      <c r="E70" s="23"/>
      <c r="F70" s="23"/>
      <c r="G70" s="23"/>
      <c r="H70" s="23"/>
      <c r="I70" s="23"/>
      <c r="J70" s="2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row>
    <row r="71" spans="1:92" customFormat="1" ht="12.75">
      <c r="A71" s="224"/>
      <c r="B71" s="160"/>
      <c r="C71" s="23"/>
      <c r="D71" s="23"/>
      <c r="E71" s="23"/>
      <c r="F71" s="23"/>
      <c r="G71" s="23"/>
      <c r="H71" s="23"/>
      <c r="I71" s="23"/>
      <c r="J71" s="2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row>
    <row r="72" spans="1:92" customFormat="1" ht="12.75">
      <c r="A72" s="224"/>
      <c r="B72" s="160"/>
      <c r="C72" s="23"/>
      <c r="D72" s="23"/>
      <c r="E72" s="23"/>
      <c r="F72" s="23"/>
      <c r="G72" s="23"/>
      <c r="H72" s="23"/>
      <c r="I72" s="23"/>
      <c r="J72" s="2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row>
    <row r="73" spans="1:92" customFormat="1" ht="44.25" customHeight="1">
      <c r="A73" s="23"/>
      <c r="B73" s="160"/>
      <c r="C73" s="23"/>
      <c r="D73" s="23"/>
      <c r="E73" s="23"/>
      <c r="F73" s="23"/>
      <c r="G73" s="23"/>
      <c r="H73" s="23"/>
      <c r="I73" s="23"/>
      <c r="J73" s="2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row>
    <row r="74" spans="1:92" customFormat="1" ht="12.75">
      <c r="A74" s="23"/>
      <c r="B74" s="160"/>
      <c r="C74" s="23"/>
      <c r="D74" s="23"/>
      <c r="E74" s="23"/>
      <c r="F74" s="23"/>
      <c r="G74" s="23"/>
      <c r="H74" s="23"/>
      <c r="I74" s="23"/>
      <c r="J74" s="2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row>
    <row r="75" spans="1:92">
      <c r="B75" s="160"/>
      <c r="C75" s="91"/>
      <c r="D75" s="91"/>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9"/>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99"/>
      <c r="BR75" s="99"/>
      <c r="BS75" s="99"/>
      <c r="BT75" s="99"/>
      <c r="BU75" s="99"/>
      <c r="BV75" s="99"/>
      <c r="BW75" s="99"/>
      <c r="BX75" s="99"/>
      <c r="BY75" s="99"/>
      <c r="BZ75" s="99"/>
      <c r="CA75" s="99"/>
      <c r="CB75" s="99"/>
      <c r="CC75" s="99"/>
      <c r="CD75" s="99"/>
      <c r="CE75" s="99"/>
      <c r="CF75" s="99"/>
      <c r="CG75" s="99"/>
      <c r="CH75" s="99"/>
      <c r="CI75" s="99"/>
      <c r="CJ75" s="99"/>
      <c r="CK75" s="99"/>
      <c r="CL75" s="99"/>
      <c r="CM75" s="99"/>
      <c r="CN75" s="99"/>
    </row>
    <row r="76" spans="1:92">
      <c r="B76" s="160"/>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6"/>
      <c r="BI76" s="96"/>
      <c r="BJ76" s="96"/>
      <c r="BK76" s="96"/>
      <c r="BL76" s="96"/>
      <c r="BM76" s="96"/>
      <c r="BN76" s="96"/>
      <c r="BO76" s="96"/>
      <c r="BP76" s="96"/>
      <c r="BQ76" s="96"/>
      <c r="BR76" s="96"/>
      <c r="BS76" s="96"/>
      <c r="BT76" s="96"/>
      <c r="BU76" s="96"/>
      <c r="BV76" s="96"/>
      <c r="BW76" s="96"/>
      <c r="BX76" s="96"/>
      <c r="BY76" s="96"/>
      <c r="BZ76" s="96"/>
      <c r="CA76" s="96"/>
      <c r="CB76" s="96"/>
      <c r="CC76" s="96"/>
      <c r="CD76" s="96"/>
      <c r="CE76" s="96"/>
      <c r="CF76" s="96"/>
      <c r="CG76" s="96"/>
      <c r="CH76" s="96"/>
      <c r="CI76" s="96"/>
      <c r="CJ76" s="96"/>
      <c r="CK76" s="96"/>
      <c r="CL76" s="96"/>
      <c r="CM76" s="96"/>
      <c r="CN76" s="96"/>
    </row>
    <row r="77" spans="1:92">
      <c r="B77" s="159"/>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96"/>
      <c r="BY77" s="96"/>
      <c r="BZ77" s="96"/>
      <c r="CA77" s="96"/>
      <c r="CB77" s="96"/>
      <c r="CC77" s="96"/>
      <c r="CD77" s="96"/>
      <c r="CE77" s="96"/>
      <c r="CF77" s="96"/>
      <c r="CG77" s="96"/>
      <c r="CH77" s="96"/>
      <c r="CI77" s="96"/>
      <c r="CJ77" s="96"/>
      <c r="CK77" s="96"/>
      <c r="CL77" s="96"/>
      <c r="CM77" s="96"/>
      <c r="CN77" s="96"/>
    </row>
    <row r="78" spans="1:92">
      <c r="B78" s="159"/>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6"/>
      <c r="BQ78" s="96"/>
      <c r="BR78" s="96"/>
      <c r="BS78" s="96"/>
      <c r="BT78" s="96"/>
      <c r="BU78" s="96"/>
      <c r="BV78" s="96"/>
      <c r="BW78" s="96"/>
      <c r="BX78" s="96"/>
      <c r="BY78" s="96"/>
      <c r="BZ78" s="96"/>
      <c r="CA78" s="96"/>
      <c r="CB78" s="96"/>
      <c r="CC78" s="96"/>
      <c r="CD78" s="96"/>
      <c r="CE78" s="96"/>
      <c r="CF78" s="96"/>
      <c r="CG78" s="96"/>
      <c r="CH78" s="96"/>
      <c r="CI78" s="96"/>
      <c r="CJ78" s="96"/>
      <c r="CK78" s="96"/>
      <c r="CL78" s="96"/>
      <c r="CM78" s="96"/>
      <c r="CN78" s="96"/>
    </row>
    <row r="79" spans="1:92">
      <c r="B79" s="159"/>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c r="BG79" s="96"/>
      <c r="BH79" s="96"/>
      <c r="BI79" s="96"/>
      <c r="BJ79" s="96"/>
      <c r="BK79" s="96"/>
      <c r="BL79" s="96"/>
      <c r="BM79" s="96"/>
      <c r="BN79" s="96"/>
      <c r="BO79" s="96"/>
      <c r="BP79" s="96"/>
      <c r="BQ79" s="96"/>
      <c r="BR79" s="96"/>
      <c r="BS79" s="96"/>
      <c r="BT79" s="96"/>
      <c r="BU79" s="96"/>
      <c r="BV79" s="96"/>
      <c r="BW79" s="96"/>
      <c r="BX79" s="96"/>
      <c r="BY79" s="96"/>
      <c r="BZ79" s="96"/>
      <c r="CA79" s="96"/>
      <c r="CB79" s="96"/>
      <c r="CC79" s="96"/>
      <c r="CD79" s="96"/>
      <c r="CE79" s="96"/>
      <c r="CF79" s="96"/>
      <c r="CG79" s="96"/>
      <c r="CH79" s="96"/>
      <c r="CI79" s="96"/>
      <c r="CJ79" s="96"/>
      <c r="CK79" s="96"/>
      <c r="CL79" s="96"/>
      <c r="CM79" s="96"/>
      <c r="CN79" s="96"/>
    </row>
    <row r="80" spans="1:92">
      <c r="B80" s="159"/>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c r="BL80" s="96"/>
      <c r="BM80" s="96"/>
      <c r="BN80" s="96"/>
      <c r="BO80" s="96"/>
      <c r="BP80" s="96"/>
      <c r="BQ80" s="96"/>
      <c r="BR80" s="96"/>
      <c r="BS80" s="96"/>
      <c r="BT80" s="96"/>
      <c r="BU80" s="96"/>
      <c r="BV80" s="96"/>
      <c r="BW80" s="96"/>
      <c r="BX80" s="96"/>
      <c r="BY80" s="96"/>
      <c r="BZ80" s="96"/>
      <c r="CA80" s="96"/>
      <c r="CB80" s="96"/>
      <c r="CC80" s="96"/>
      <c r="CD80" s="96"/>
      <c r="CE80" s="96"/>
      <c r="CF80" s="96"/>
      <c r="CG80" s="96"/>
      <c r="CH80" s="96"/>
      <c r="CI80" s="96"/>
      <c r="CJ80" s="96"/>
      <c r="CK80" s="96"/>
      <c r="CL80" s="96"/>
      <c r="CM80" s="96"/>
      <c r="CN80" s="96"/>
    </row>
    <row r="81" spans="2:92">
      <c r="B81" s="159"/>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6"/>
      <c r="BR81" s="96"/>
      <c r="BS81" s="96"/>
      <c r="BT81" s="96"/>
      <c r="BU81" s="96"/>
      <c r="BV81" s="96"/>
      <c r="BW81" s="96"/>
      <c r="BX81" s="96"/>
      <c r="BY81" s="96"/>
      <c r="BZ81" s="96"/>
      <c r="CA81" s="96"/>
      <c r="CB81" s="96"/>
      <c r="CC81" s="96"/>
      <c r="CD81" s="96"/>
      <c r="CE81" s="96"/>
      <c r="CF81" s="96"/>
      <c r="CG81" s="96"/>
      <c r="CH81" s="96"/>
      <c r="CI81" s="96"/>
      <c r="CJ81" s="96"/>
      <c r="CK81" s="96"/>
      <c r="CL81" s="96"/>
      <c r="CM81" s="96"/>
      <c r="CN81" s="96"/>
    </row>
    <row r="82" spans="2:92">
      <c r="B82" s="159"/>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6"/>
      <c r="BR82" s="96"/>
      <c r="BS82" s="96"/>
      <c r="BT82" s="96"/>
      <c r="BU82" s="96"/>
      <c r="BV82" s="96"/>
      <c r="BW82" s="96"/>
      <c r="BX82" s="96"/>
      <c r="BY82" s="96"/>
      <c r="BZ82" s="96"/>
      <c r="CA82" s="96"/>
      <c r="CB82" s="96"/>
      <c r="CC82" s="96"/>
      <c r="CD82" s="96"/>
      <c r="CE82" s="96"/>
      <c r="CF82" s="96"/>
      <c r="CG82" s="96"/>
      <c r="CH82" s="96"/>
      <c r="CI82" s="96"/>
      <c r="CJ82" s="96"/>
      <c r="CK82" s="96"/>
      <c r="CL82" s="96"/>
      <c r="CM82" s="96"/>
      <c r="CN82" s="96"/>
    </row>
    <row r="83" spans="2:92">
      <c r="B83" s="159"/>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6"/>
      <c r="BR83" s="96"/>
      <c r="BS83" s="96"/>
      <c r="BT83" s="96"/>
      <c r="BU83" s="96"/>
      <c r="BV83" s="96"/>
      <c r="BW83" s="96"/>
      <c r="BX83" s="96"/>
      <c r="BY83" s="96"/>
      <c r="BZ83" s="96"/>
      <c r="CA83" s="96"/>
      <c r="CB83" s="96"/>
      <c r="CC83" s="96"/>
      <c r="CD83" s="96"/>
      <c r="CE83" s="96"/>
      <c r="CF83" s="96"/>
      <c r="CG83" s="96"/>
      <c r="CH83" s="96"/>
      <c r="CI83" s="96"/>
      <c r="CJ83" s="96"/>
      <c r="CK83" s="96"/>
      <c r="CL83" s="96"/>
      <c r="CM83" s="96"/>
      <c r="CN83" s="96"/>
    </row>
    <row r="84" spans="2:92">
      <c r="B84" s="159"/>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c r="BZ84" s="96"/>
      <c r="CA84" s="96"/>
      <c r="CB84" s="96"/>
      <c r="CC84" s="96"/>
      <c r="CD84" s="96"/>
      <c r="CE84" s="96"/>
      <c r="CF84" s="96"/>
      <c r="CG84" s="96"/>
      <c r="CH84" s="96"/>
      <c r="CI84" s="96"/>
      <c r="CJ84" s="96"/>
      <c r="CK84" s="96"/>
      <c r="CL84" s="96"/>
      <c r="CM84" s="96"/>
      <c r="CN84" s="96"/>
    </row>
    <row r="85" spans="2:92">
      <c r="B85" s="159"/>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c r="BG85" s="96"/>
      <c r="BH85" s="96"/>
      <c r="BI85" s="96"/>
      <c r="BJ85" s="96"/>
      <c r="BK85" s="96"/>
      <c r="BL85" s="96"/>
      <c r="BM85" s="96"/>
      <c r="BN85" s="96"/>
      <c r="BO85" s="96"/>
      <c r="BP85" s="96"/>
      <c r="BQ85" s="96"/>
      <c r="BR85" s="96"/>
      <c r="BS85" s="96"/>
      <c r="BT85" s="96"/>
      <c r="BU85" s="96"/>
      <c r="BV85" s="96"/>
      <c r="BW85" s="96"/>
      <c r="BX85" s="96"/>
      <c r="BY85" s="96"/>
      <c r="BZ85" s="96"/>
      <c r="CA85" s="96"/>
      <c r="CB85" s="96"/>
      <c r="CC85" s="96"/>
      <c r="CD85" s="96"/>
      <c r="CE85" s="96"/>
      <c r="CF85" s="96"/>
      <c r="CG85" s="96"/>
      <c r="CH85" s="96"/>
      <c r="CI85" s="96"/>
      <c r="CJ85" s="96"/>
      <c r="CK85" s="96"/>
      <c r="CL85" s="96"/>
      <c r="CM85" s="96"/>
      <c r="CN85" s="96"/>
    </row>
    <row r="86" spans="2:92">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96"/>
      <c r="BA86" s="96"/>
      <c r="BB86" s="96"/>
      <c r="BC86" s="96"/>
      <c r="BD86" s="96"/>
      <c r="BE86" s="96"/>
      <c r="BF86" s="96"/>
      <c r="BG86" s="96"/>
      <c r="BH86" s="96"/>
      <c r="BI86" s="96"/>
      <c r="BJ86" s="96"/>
      <c r="BK86" s="96"/>
      <c r="BL86" s="96"/>
      <c r="BM86" s="96"/>
      <c r="BN86" s="96"/>
      <c r="BO86" s="96"/>
      <c r="BP86" s="96"/>
      <c r="BQ86" s="96"/>
      <c r="BR86" s="96"/>
      <c r="BS86" s="96"/>
      <c r="BT86" s="96"/>
      <c r="BU86" s="96"/>
      <c r="BV86" s="96"/>
      <c r="BW86" s="96"/>
      <c r="BX86" s="96"/>
      <c r="BY86" s="96"/>
      <c r="BZ86" s="96"/>
      <c r="CA86" s="96"/>
      <c r="CB86" s="96"/>
      <c r="CC86" s="96"/>
      <c r="CD86" s="96"/>
      <c r="CE86" s="96"/>
      <c r="CF86" s="96"/>
      <c r="CG86" s="96"/>
      <c r="CH86" s="96"/>
      <c r="CI86" s="96"/>
      <c r="CJ86" s="96"/>
      <c r="CK86" s="96"/>
      <c r="CL86" s="96"/>
      <c r="CM86" s="96"/>
      <c r="CN86" s="96"/>
    </row>
    <row r="87" spans="2:92">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6"/>
      <c r="BM87" s="96"/>
      <c r="BN87" s="96"/>
      <c r="BO87" s="96"/>
      <c r="BP87" s="96"/>
      <c r="BQ87" s="96"/>
      <c r="BR87" s="96"/>
      <c r="BS87" s="96"/>
      <c r="BT87" s="96"/>
      <c r="BU87" s="96"/>
      <c r="BV87" s="96"/>
      <c r="BW87" s="96"/>
      <c r="BX87" s="96"/>
      <c r="BY87" s="96"/>
      <c r="BZ87" s="96"/>
      <c r="CA87" s="96"/>
      <c r="CB87" s="96"/>
      <c r="CC87" s="96"/>
      <c r="CD87" s="96"/>
      <c r="CE87" s="96"/>
      <c r="CF87" s="96"/>
      <c r="CG87" s="96"/>
      <c r="CH87" s="96"/>
      <c r="CI87" s="96"/>
      <c r="CJ87" s="96"/>
      <c r="CK87" s="96"/>
      <c r="CL87" s="96"/>
      <c r="CM87" s="96"/>
      <c r="CN87" s="96"/>
    </row>
    <row r="88" spans="2:92">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6"/>
      <c r="BR88" s="96"/>
      <c r="BS88" s="96"/>
      <c r="BT88" s="96"/>
      <c r="BU88" s="96"/>
      <c r="BV88" s="96"/>
      <c r="BW88" s="96"/>
      <c r="BX88" s="96"/>
      <c r="BY88" s="96"/>
      <c r="BZ88" s="96"/>
      <c r="CA88" s="96"/>
      <c r="CB88" s="96"/>
      <c r="CC88" s="96"/>
      <c r="CD88" s="96"/>
      <c r="CE88" s="96"/>
      <c r="CF88" s="96"/>
      <c r="CG88" s="96"/>
      <c r="CH88" s="96"/>
      <c r="CI88" s="96"/>
      <c r="CJ88" s="96"/>
      <c r="CK88" s="96"/>
      <c r="CL88" s="96"/>
      <c r="CM88" s="96"/>
      <c r="CN88" s="96"/>
    </row>
    <row r="89" spans="2:92">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6"/>
      <c r="BR89" s="96"/>
      <c r="BS89" s="96"/>
      <c r="BT89" s="96"/>
      <c r="BU89" s="96"/>
      <c r="BV89" s="96"/>
      <c r="BW89" s="96"/>
      <c r="BX89" s="96"/>
      <c r="BY89" s="96"/>
      <c r="BZ89" s="96"/>
      <c r="CA89" s="96"/>
      <c r="CB89" s="96"/>
      <c r="CC89" s="96"/>
      <c r="CD89" s="96"/>
      <c r="CE89" s="96"/>
      <c r="CF89" s="96"/>
      <c r="CG89" s="96"/>
      <c r="CH89" s="96"/>
      <c r="CI89" s="96"/>
      <c r="CJ89" s="96"/>
      <c r="CK89" s="96"/>
      <c r="CL89" s="96"/>
      <c r="CM89" s="96"/>
      <c r="CN89" s="96"/>
    </row>
    <row r="90" spans="2:92">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6"/>
      <c r="BM90" s="96"/>
      <c r="BN90" s="96"/>
      <c r="BO90" s="96"/>
      <c r="BP90" s="96"/>
      <c r="BQ90" s="96"/>
      <c r="BR90" s="96"/>
      <c r="BS90" s="96"/>
      <c r="BT90" s="96"/>
      <c r="BU90" s="96"/>
      <c r="BV90" s="96"/>
      <c r="BW90" s="96"/>
      <c r="BX90" s="96"/>
      <c r="BY90" s="96"/>
      <c r="BZ90" s="96"/>
      <c r="CA90" s="96"/>
      <c r="CB90" s="96"/>
      <c r="CC90" s="96"/>
      <c r="CD90" s="96"/>
      <c r="CE90" s="96"/>
      <c r="CF90" s="96"/>
      <c r="CG90" s="96"/>
      <c r="CH90" s="96"/>
      <c r="CI90" s="96"/>
      <c r="CJ90" s="96"/>
      <c r="CK90" s="96"/>
      <c r="CL90" s="96"/>
      <c r="CM90" s="96"/>
      <c r="CN90" s="96"/>
    </row>
    <row r="91" spans="2:92">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6"/>
      <c r="BM91" s="96"/>
      <c r="BN91" s="96"/>
      <c r="BO91" s="96"/>
      <c r="BP91" s="96"/>
      <c r="BQ91" s="96"/>
      <c r="BR91" s="96"/>
      <c r="BS91" s="96"/>
      <c r="BT91" s="96"/>
      <c r="BU91" s="96"/>
      <c r="BV91" s="96"/>
      <c r="BW91" s="96"/>
      <c r="BX91" s="96"/>
      <c r="BY91" s="96"/>
      <c r="BZ91" s="96"/>
      <c r="CA91" s="96"/>
      <c r="CB91" s="96"/>
      <c r="CC91" s="96"/>
      <c r="CD91" s="96"/>
      <c r="CE91" s="96"/>
      <c r="CF91" s="96"/>
      <c r="CG91" s="96"/>
      <c r="CH91" s="96"/>
      <c r="CI91" s="96"/>
      <c r="CJ91" s="96"/>
      <c r="CK91" s="96"/>
      <c r="CL91" s="96"/>
      <c r="CM91" s="96"/>
      <c r="CN91" s="96"/>
    </row>
    <row r="92" spans="2:92">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6"/>
      <c r="BM92" s="96"/>
      <c r="BN92" s="96"/>
      <c r="BO92" s="96"/>
      <c r="BP92" s="96"/>
      <c r="BQ92" s="96"/>
      <c r="BR92" s="96"/>
      <c r="BS92" s="96"/>
      <c r="BT92" s="96"/>
      <c r="BU92" s="96"/>
      <c r="BV92" s="96"/>
      <c r="BW92" s="96"/>
      <c r="BX92" s="96"/>
      <c r="BY92" s="96"/>
      <c r="BZ92" s="96"/>
      <c r="CA92" s="96"/>
      <c r="CB92" s="96"/>
      <c r="CC92" s="96"/>
      <c r="CD92" s="96"/>
      <c r="CE92" s="96"/>
      <c r="CF92" s="96"/>
      <c r="CG92" s="96"/>
      <c r="CH92" s="96"/>
      <c r="CI92" s="96"/>
      <c r="CJ92" s="96"/>
      <c r="CK92" s="96"/>
      <c r="CL92" s="96"/>
      <c r="CM92" s="96"/>
      <c r="CN92" s="96"/>
    </row>
    <row r="93" spans="2:92">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c r="BG93" s="96"/>
      <c r="BH93" s="96"/>
      <c r="BI93" s="96"/>
      <c r="BJ93" s="96"/>
      <c r="BK93" s="96"/>
      <c r="BL93" s="96"/>
      <c r="BM93" s="96"/>
      <c r="BN93" s="96"/>
      <c r="BO93" s="96"/>
      <c r="BP93" s="96"/>
      <c r="BQ93" s="96"/>
      <c r="BR93" s="96"/>
      <c r="BS93" s="96"/>
      <c r="BT93" s="96"/>
      <c r="BU93" s="96"/>
      <c r="BV93" s="96"/>
      <c r="BW93" s="96"/>
      <c r="BX93" s="96"/>
      <c r="BY93" s="96"/>
      <c r="BZ93" s="96"/>
      <c r="CA93" s="96"/>
      <c r="CB93" s="96"/>
      <c r="CC93" s="96"/>
      <c r="CD93" s="96"/>
      <c r="CE93" s="96"/>
      <c r="CF93" s="96"/>
      <c r="CG93" s="96"/>
      <c r="CH93" s="96"/>
      <c r="CI93" s="96"/>
      <c r="CJ93" s="96"/>
      <c r="CK93" s="96"/>
      <c r="CL93" s="96"/>
      <c r="CM93" s="96"/>
      <c r="CN93" s="96"/>
    </row>
    <row r="94" spans="2:92">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c r="BL94" s="96"/>
      <c r="BM94" s="96"/>
      <c r="BN94" s="96"/>
      <c r="BO94" s="96"/>
      <c r="BP94" s="96"/>
      <c r="BQ94" s="96"/>
      <c r="BR94" s="96"/>
      <c r="BS94" s="96"/>
      <c r="BT94" s="96"/>
      <c r="BU94" s="96"/>
      <c r="BV94" s="96"/>
      <c r="BW94" s="96"/>
      <c r="BX94" s="96"/>
      <c r="BY94" s="96"/>
      <c r="BZ94" s="96"/>
      <c r="CA94" s="96"/>
      <c r="CB94" s="96"/>
      <c r="CC94" s="96"/>
      <c r="CD94" s="96"/>
      <c r="CE94" s="96"/>
      <c r="CF94" s="96"/>
      <c r="CG94" s="96"/>
      <c r="CH94" s="96"/>
      <c r="CI94" s="96"/>
      <c r="CJ94" s="96"/>
      <c r="CK94" s="96"/>
      <c r="CL94" s="96"/>
      <c r="CM94" s="96"/>
      <c r="CN94" s="96"/>
    </row>
    <row r="95" spans="2:92">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96"/>
      <c r="BL95" s="96"/>
      <c r="BM95" s="96"/>
      <c r="BN95" s="96"/>
      <c r="BO95" s="96"/>
      <c r="BP95" s="96"/>
      <c r="BQ95" s="96"/>
      <c r="BR95" s="96"/>
      <c r="BS95" s="96"/>
      <c r="BT95" s="96"/>
      <c r="BU95" s="96"/>
      <c r="BV95" s="96"/>
      <c r="BW95" s="96"/>
      <c r="BX95" s="96"/>
      <c r="BY95" s="96"/>
      <c r="BZ95" s="96"/>
      <c r="CA95" s="96"/>
      <c r="CB95" s="96"/>
      <c r="CC95" s="96"/>
      <c r="CD95" s="96"/>
      <c r="CE95" s="96"/>
      <c r="CF95" s="96"/>
      <c r="CG95" s="96"/>
      <c r="CH95" s="96"/>
      <c r="CI95" s="96"/>
      <c r="CJ95" s="96"/>
      <c r="CK95" s="96"/>
      <c r="CL95" s="96"/>
      <c r="CM95" s="96"/>
      <c r="CN95" s="96"/>
    </row>
    <row r="96" spans="2:92">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6"/>
      <c r="BQ96" s="96"/>
      <c r="BR96" s="96"/>
      <c r="BS96" s="96"/>
      <c r="BT96" s="96"/>
      <c r="BU96" s="96"/>
      <c r="BV96" s="96"/>
      <c r="BW96" s="96"/>
      <c r="BX96" s="96"/>
      <c r="BY96" s="96"/>
      <c r="BZ96" s="96"/>
      <c r="CA96" s="96"/>
      <c r="CB96" s="96"/>
      <c r="CC96" s="96"/>
      <c r="CD96" s="96"/>
      <c r="CE96" s="96"/>
      <c r="CF96" s="96"/>
      <c r="CG96" s="96"/>
      <c r="CH96" s="96"/>
      <c r="CI96" s="96"/>
      <c r="CJ96" s="96"/>
      <c r="CK96" s="96"/>
      <c r="CL96" s="96"/>
      <c r="CM96" s="96"/>
      <c r="CN96" s="96"/>
    </row>
    <row r="97" spans="3:92">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6"/>
      <c r="BR97" s="96"/>
      <c r="BS97" s="96"/>
      <c r="BT97" s="96"/>
      <c r="BU97" s="96"/>
      <c r="BV97" s="96"/>
      <c r="BW97" s="96"/>
      <c r="BX97" s="96"/>
      <c r="BY97" s="96"/>
      <c r="BZ97" s="96"/>
      <c r="CA97" s="96"/>
      <c r="CB97" s="96"/>
      <c r="CC97" s="96"/>
      <c r="CD97" s="96"/>
      <c r="CE97" s="96"/>
      <c r="CF97" s="96"/>
      <c r="CG97" s="96"/>
      <c r="CH97" s="96"/>
      <c r="CI97" s="96"/>
      <c r="CJ97" s="96"/>
      <c r="CK97" s="96"/>
      <c r="CL97" s="96"/>
      <c r="CM97" s="96"/>
      <c r="CN97" s="96"/>
    </row>
    <row r="98" spans="3:92">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c r="AS98" s="96"/>
      <c r="AT98" s="96"/>
      <c r="AU98" s="96"/>
      <c r="AV98" s="96"/>
      <c r="AW98" s="96"/>
      <c r="AX98" s="96"/>
      <c r="AY98" s="96"/>
      <c r="AZ98" s="96"/>
      <c r="BA98" s="96"/>
      <c r="BB98" s="96"/>
      <c r="BC98" s="96"/>
      <c r="BD98" s="96"/>
      <c r="BE98" s="96"/>
      <c r="BF98" s="96"/>
      <c r="BG98" s="96"/>
      <c r="BH98" s="96"/>
      <c r="BI98" s="96"/>
      <c r="BJ98" s="96"/>
      <c r="BK98" s="96"/>
      <c r="BL98" s="96"/>
      <c r="BM98" s="96"/>
      <c r="BN98" s="96"/>
      <c r="BO98" s="96"/>
      <c r="BP98" s="96"/>
      <c r="BQ98" s="96"/>
      <c r="BR98" s="96"/>
      <c r="BS98" s="96"/>
      <c r="BT98" s="96"/>
      <c r="BU98" s="96"/>
      <c r="BV98" s="96"/>
      <c r="BW98" s="96"/>
      <c r="BX98" s="96"/>
      <c r="BY98" s="96"/>
      <c r="BZ98" s="96"/>
      <c r="CA98" s="96"/>
      <c r="CB98" s="96"/>
      <c r="CC98" s="96"/>
      <c r="CD98" s="96"/>
      <c r="CE98" s="96"/>
      <c r="CF98" s="96"/>
      <c r="CG98" s="96"/>
      <c r="CH98" s="96"/>
      <c r="CI98" s="96"/>
      <c r="CJ98" s="96"/>
      <c r="CK98" s="96"/>
      <c r="CL98" s="96"/>
      <c r="CM98" s="96"/>
      <c r="CN98" s="96"/>
    </row>
    <row r="99" spans="3:92">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c r="AR99" s="96"/>
      <c r="AS99" s="96"/>
      <c r="AT99" s="96"/>
      <c r="AU99" s="96"/>
      <c r="AV99" s="96"/>
      <c r="AW99" s="96"/>
      <c r="AX99" s="96"/>
      <c r="AY99" s="96"/>
      <c r="AZ99" s="96"/>
      <c r="BA99" s="96"/>
      <c r="BB99" s="96"/>
      <c r="BC99" s="96"/>
      <c r="BD99" s="96"/>
      <c r="BE99" s="96"/>
      <c r="BF99" s="96"/>
      <c r="BG99" s="96"/>
      <c r="BH99" s="96"/>
      <c r="BI99" s="96"/>
      <c r="BJ99" s="96"/>
      <c r="BK99" s="96"/>
      <c r="BL99" s="96"/>
      <c r="BM99" s="96"/>
      <c r="BN99" s="96"/>
      <c r="BO99" s="96"/>
      <c r="BP99" s="96"/>
      <c r="BQ99" s="96"/>
      <c r="BR99" s="96"/>
      <c r="BS99" s="96"/>
      <c r="BT99" s="96"/>
      <c r="BU99" s="96"/>
      <c r="BV99" s="96"/>
      <c r="BW99" s="96"/>
      <c r="BX99" s="96"/>
      <c r="BY99" s="96"/>
      <c r="BZ99" s="96"/>
      <c r="CA99" s="96"/>
      <c r="CB99" s="96"/>
      <c r="CC99" s="96"/>
      <c r="CD99" s="96"/>
      <c r="CE99" s="96"/>
      <c r="CF99" s="96"/>
      <c r="CG99" s="96"/>
      <c r="CH99" s="96"/>
      <c r="CI99" s="96"/>
      <c r="CJ99" s="96"/>
      <c r="CK99" s="96"/>
      <c r="CL99" s="96"/>
      <c r="CM99" s="96"/>
      <c r="CN99" s="96"/>
    </row>
    <row r="100" spans="3:92">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c r="BL100" s="96"/>
      <c r="BM100" s="96"/>
      <c r="BN100" s="96"/>
      <c r="BO100" s="96"/>
      <c r="BP100" s="96"/>
      <c r="BQ100" s="96"/>
      <c r="BR100" s="96"/>
      <c r="BS100" s="96"/>
      <c r="BT100" s="96"/>
      <c r="BU100" s="96"/>
      <c r="BV100" s="96"/>
      <c r="BW100" s="96"/>
      <c r="BX100" s="96"/>
      <c r="BY100" s="96"/>
      <c r="BZ100" s="96"/>
      <c r="CA100" s="96"/>
      <c r="CB100" s="96"/>
      <c r="CC100" s="96"/>
      <c r="CD100" s="96"/>
      <c r="CE100" s="96"/>
      <c r="CF100" s="96"/>
      <c r="CG100" s="96"/>
      <c r="CH100" s="96"/>
      <c r="CI100" s="96"/>
      <c r="CJ100" s="96"/>
      <c r="CK100" s="96"/>
      <c r="CL100" s="96"/>
      <c r="CM100" s="96"/>
      <c r="CN100" s="96"/>
    </row>
    <row r="101" spans="3:92">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c r="AL101" s="96"/>
      <c r="AM101" s="96"/>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c r="BL101" s="96"/>
      <c r="BM101" s="96"/>
      <c r="BN101" s="96"/>
      <c r="BO101" s="96"/>
      <c r="BP101" s="96"/>
      <c r="BQ101" s="96"/>
      <c r="BR101" s="96"/>
      <c r="BS101" s="96"/>
      <c r="BT101" s="96"/>
      <c r="BU101" s="96"/>
      <c r="BV101" s="96"/>
      <c r="BW101" s="96"/>
      <c r="BX101" s="96"/>
      <c r="BY101" s="96"/>
      <c r="BZ101" s="96"/>
      <c r="CA101" s="96"/>
      <c r="CB101" s="96"/>
      <c r="CC101" s="96"/>
      <c r="CD101" s="96"/>
      <c r="CE101" s="96"/>
      <c r="CF101" s="96"/>
      <c r="CG101" s="96"/>
      <c r="CH101" s="96"/>
      <c r="CI101" s="96"/>
      <c r="CJ101" s="96"/>
      <c r="CK101" s="96"/>
      <c r="CL101" s="96"/>
      <c r="CM101" s="96"/>
      <c r="CN101" s="96"/>
    </row>
    <row r="102" spans="3:92">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96"/>
      <c r="BR102" s="96"/>
      <c r="BS102" s="96"/>
      <c r="BT102" s="96"/>
      <c r="BU102" s="96"/>
      <c r="BV102" s="96"/>
      <c r="BW102" s="96"/>
      <c r="BX102" s="96"/>
      <c r="BY102" s="96"/>
      <c r="BZ102" s="96"/>
      <c r="CA102" s="96"/>
      <c r="CB102" s="96"/>
      <c r="CC102" s="96"/>
      <c r="CD102" s="96"/>
      <c r="CE102" s="96"/>
      <c r="CF102" s="96"/>
      <c r="CG102" s="96"/>
      <c r="CH102" s="96"/>
      <c r="CI102" s="96"/>
      <c r="CJ102" s="96"/>
      <c r="CK102" s="96"/>
      <c r="CL102" s="96"/>
      <c r="CM102" s="96"/>
      <c r="CN102" s="96"/>
    </row>
    <row r="103" spans="3:92">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c r="BL103" s="96"/>
      <c r="BM103" s="96"/>
      <c r="BN103" s="96"/>
      <c r="BO103" s="96"/>
      <c r="BP103" s="96"/>
      <c r="BQ103" s="96"/>
      <c r="BR103" s="96"/>
      <c r="BS103" s="96"/>
      <c r="BT103" s="96"/>
      <c r="BU103" s="96"/>
      <c r="BV103" s="96"/>
      <c r="BW103" s="96"/>
      <c r="BX103" s="96"/>
      <c r="BY103" s="96"/>
      <c r="BZ103" s="96"/>
      <c r="CA103" s="96"/>
      <c r="CB103" s="96"/>
      <c r="CC103" s="96"/>
      <c r="CD103" s="96"/>
      <c r="CE103" s="96"/>
      <c r="CF103" s="96"/>
      <c r="CG103" s="96"/>
      <c r="CH103" s="96"/>
      <c r="CI103" s="96"/>
      <c r="CJ103" s="96"/>
      <c r="CK103" s="96"/>
      <c r="CL103" s="96"/>
      <c r="CM103" s="96"/>
      <c r="CN103" s="96"/>
    </row>
    <row r="104" spans="3:92">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c r="AR104" s="96"/>
      <c r="AS104" s="96"/>
      <c r="AT104" s="96"/>
      <c r="AU104" s="96"/>
      <c r="AV104" s="96"/>
      <c r="AW104" s="96"/>
      <c r="AX104" s="96"/>
      <c r="AY104" s="96"/>
      <c r="AZ104" s="96"/>
      <c r="BA104" s="96"/>
      <c r="BB104" s="96"/>
      <c r="BC104" s="96"/>
      <c r="BD104" s="96"/>
      <c r="BE104" s="96"/>
      <c r="BF104" s="96"/>
      <c r="BG104" s="96"/>
      <c r="BH104" s="96"/>
      <c r="BI104" s="96"/>
      <c r="BJ104" s="96"/>
      <c r="BK104" s="96"/>
      <c r="BL104" s="96"/>
      <c r="BM104" s="96"/>
      <c r="BN104" s="96"/>
      <c r="BO104" s="96"/>
      <c r="BP104" s="96"/>
      <c r="BQ104" s="96"/>
      <c r="BR104" s="96"/>
      <c r="BS104" s="96"/>
      <c r="BT104" s="96"/>
      <c r="BU104" s="96"/>
      <c r="BV104" s="96"/>
      <c r="BW104" s="96"/>
      <c r="BX104" s="96"/>
      <c r="BY104" s="96"/>
      <c r="BZ104" s="96"/>
      <c r="CA104" s="96"/>
      <c r="CB104" s="96"/>
      <c r="CC104" s="96"/>
      <c r="CD104" s="96"/>
      <c r="CE104" s="96"/>
      <c r="CF104" s="96"/>
      <c r="CG104" s="96"/>
      <c r="CH104" s="96"/>
      <c r="CI104" s="96"/>
      <c r="CJ104" s="96"/>
      <c r="CK104" s="96"/>
      <c r="CL104" s="96"/>
      <c r="CM104" s="96"/>
      <c r="CN104" s="96"/>
    </row>
    <row r="105" spans="3:92">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96"/>
      <c r="AL105" s="96"/>
      <c r="AM105" s="96"/>
      <c r="AN105" s="96"/>
      <c r="AO105" s="96"/>
      <c r="AP105" s="96"/>
      <c r="AQ105" s="96"/>
      <c r="AR105" s="96"/>
      <c r="AS105" s="96"/>
      <c r="AT105" s="96"/>
      <c r="AU105" s="96"/>
      <c r="AV105" s="96"/>
      <c r="AW105" s="96"/>
      <c r="AX105" s="96"/>
      <c r="AY105" s="96"/>
      <c r="AZ105" s="96"/>
      <c r="BA105" s="96"/>
      <c r="BB105" s="96"/>
      <c r="BC105" s="96"/>
      <c r="BD105" s="96"/>
      <c r="BE105" s="96"/>
      <c r="BF105" s="96"/>
      <c r="BG105" s="96"/>
      <c r="BH105" s="96"/>
      <c r="BI105" s="96"/>
      <c r="BJ105" s="96"/>
      <c r="BK105" s="96"/>
      <c r="BL105" s="96"/>
      <c r="BM105" s="96"/>
      <c r="BN105" s="96"/>
      <c r="BO105" s="96"/>
      <c r="BP105" s="96"/>
      <c r="BQ105" s="96"/>
      <c r="BR105" s="96"/>
      <c r="BS105" s="96"/>
      <c r="BT105" s="96"/>
      <c r="BU105" s="96"/>
      <c r="BV105" s="96"/>
      <c r="BW105" s="96"/>
      <c r="BX105" s="96"/>
      <c r="BY105" s="96"/>
      <c r="BZ105" s="96"/>
      <c r="CA105" s="96"/>
      <c r="CB105" s="96"/>
      <c r="CC105" s="96"/>
      <c r="CD105" s="96"/>
      <c r="CE105" s="96"/>
      <c r="CF105" s="96"/>
      <c r="CG105" s="96"/>
      <c r="CH105" s="96"/>
      <c r="CI105" s="96"/>
      <c r="CJ105" s="96"/>
      <c r="CK105" s="96"/>
      <c r="CL105" s="96"/>
      <c r="CM105" s="96"/>
      <c r="CN105" s="96"/>
    </row>
    <row r="106" spans="3:92">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96"/>
      <c r="AL106" s="96"/>
      <c r="AM106" s="96"/>
      <c r="AN106" s="96"/>
      <c r="AO106" s="96"/>
      <c r="AP106" s="96"/>
      <c r="AQ106" s="96"/>
      <c r="AR106" s="96"/>
      <c r="AS106" s="96"/>
      <c r="AT106" s="96"/>
      <c r="AU106" s="96"/>
      <c r="AV106" s="96"/>
      <c r="AW106" s="96"/>
      <c r="AX106" s="96"/>
      <c r="AY106" s="96"/>
      <c r="AZ106" s="96"/>
      <c r="BA106" s="96"/>
      <c r="BB106" s="96"/>
      <c r="BC106" s="96"/>
      <c r="BD106" s="96"/>
      <c r="BE106" s="96"/>
      <c r="BF106" s="96"/>
      <c r="BG106" s="96"/>
      <c r="BH106" s="96"/>
      <c r="BI106" s="96"/>
      <c r="BJ106" s="96"/>
      <c r="BK106" s="96"/>
      <c r="BL106" s="96"/>
      <c r="BM106" s="96"/>
      <c r="BN106" s="96"/>
      <c r="BO106" s="96"/>
      <c r="BP106" s="96"/>
      <c r="BQ106" s="96"/>
      <c r="BR106" s="96"/>
      <c r="BS106" s="96"/>
      <c r="BT106" s="96"/>
      <c r="BU106" s="96"/>
      <c r="BV106" s="96"/>
      <c r="BW106" s="96"/>
      <c r="BX106" s="96"/>
      <c r="BY106" s="96"/>
      <c r="BZ106" s="96"/>
      <c r="CA106" s="96"/>
      <c r="CB106" s="96"/>
      <c r="CC106" s="96"/>
      <c r="CD106" s="96"/>
      <c r="CE106" s="96"/>
      <c r="CF106" s="96"/>
      <c r="CG106" s="96"/>
      <c r="CH106" s="96"/>
      <c r="CI106" s="96"/>
      <c r="CJ106" s="96"/>
      <c r="CK106" s="96"/>
      <c r="CL106" s="96"/>
      <c r="CM106" s="96"/>
      <c r="CN106" s="96"/>
    </row>
    <row r="107" spans="3:92">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6"/>
      <c r="AY107" s="96"/>
      <c r="AZ107" s="96"/>
      <c r="BA107" s="96"/>
      <c r="BB107" s="96"/>
      <c r="BC107" s="96"/>
      <c r="BD107" s="96"/>
      <c r="BE107" s="96"/>
      <c r="BF107" s="96"/>
      <c r="BG107" s="96"/>
      <c r="BH107" s="96"/>
      <c r="BI107" s="96"/>
      <c r="BJ107" s="96"/>
      <c r="BK107" s="96"/>
      <c r="BL107" s="96"/>
      <c r="BM107" s="96"/>
      <c r="BN107" s="96"/>
      <c r="BO107" s="96"/>
      <c r="BP107" s="96"/>
      <c r="BQ107" s="96"/>
      <c r="BR107" s="96"/>
      <c r="BS107" s="96"/>
      <c r="BT107" s="96"/>
      <c r="BU107" s="96"/>
      <c r="BV107" s="96"/>
      <c r="BW107" s="96"/>
      <c r="BX107" s="96"/>
      <c r="BY107" s="96"/>
      <c r="BZ107" s="96"/>
      <c r="CA107" s="96"/>
      <c r="CB107" s="96"/>
      <c r="CC107" s="96"/>
      <c r="CD107" s="96"/>
      <c r="CE107" s="96"/>
      <c r="CF107" s="96"/>
      <c r="CG107" s="96"/>
      <c r="CH107" s="96"/>
      <c r="CI107" s="96"/>
      <c r="CJ107" s="96"/>
      <c r="CK107" s="96"/>
      <c r="CL107" s="96"/>
      <c r="CM107" s="96"/>
      <c r="CN107" s="96"/>
    </row>
    <row r="108" spans="3:92">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6"/>
      <c r="BC108" s="96"/>
      <c r="BD108" s="96"/>
      <c r="BE108" s="96"/>
      <c r="BF108" s="96"/>
      <c r="BG108" s="96"/>
      <c r="BH108" s="96"/>
      <c r="BI108" s="96"/>
      <c r="BJ108" s="96"/>
      <c r="BK108" s="96"/>
      <c r="BL108" s="96"/>
      <c r="BM108" s="96"/>
      <c r="BN108" s="96"/>
      <c r="BO108" s="96"/>
      <c r="BP108" s="96"/>
      <c r="BQ108" s="96"/>
      <c r="BR108" s="96"/>
      <c r="BS108" s="96"/>
      <c r="BT108" s="96"/>
      <c r="BU108" s="96"/>
      <c r="BV108" s="96"/>
      <c r="BW108" s="96"/>
      <c r="BX108" s="96"/>
      <c r="BY108" s="96"/>
      <c r="BZ108" s="96"/>
      <c r="CA108" s="96"/>
      <c r="CB108" s="96"/>
      <c r="CC108" s="96"/>
      <c r="CD108" s="96"/>
      <c r="CE108" s="96"/>
      <c r="CF108" s="96"/>
      <c r="CG108" s="96"/>
      <c r="CH108" s="96"/>
      <c r="CI108" s="96"/>
      <c r="CJ108" s="96"/>
      <c r="CK108" s="96"/>
      <c r="CL108" s="96"/>
      <c r="CM108" s="96"/>
      <c r="CN108" s="96"/>
    </row>
    <row r="109" spans="3:92">
      <c r="C109" s="96"/>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6"/>
      <c r="BD109" s="96"/>
      <c r="BE109" s="96"/>
      <c r="BF109" s="96"/>
      <c r="BG109" s="96"/>
      <c r="BH109" s="96"/>
      <c r="BI109" s="96"/>
      <c r="BJ109" s="96"/>
      <c r="BK109" s="96"/>
      <c r="BL109" s="96"/>
      <c r="BM109" s="96"/>
      <c r="BN109" s="96"/>
      <c r="BO109" s="96"/>
      <c r="BP109" s="96"/>
      <c r="BQ109" s="96"/>
      <c r="BR109" s="96"/>
      <c r="BS109" s="96"/>
      <c r="BT109" s="96"/>
      <c r="BU109" s="96"/>
      <c r="BV109" s="96"/>
      <c r="BW109" s="96"/>
      <c r="BX109" s="96"/>
      <c r="BY109" s="96"/>
      <c r="BZ109" s="96"/>
      <c r="CA109" s="96"/>
      <c r="CB109" s="96"/>
      <c r="CC109" s="96"/>
      <c r="CD109" s="96"/>
      <c r="CE109" s="96"/>
      <c r="CF109" s="96"/>
      <c r="CG109" s="96"/>
      <c r="CH109" s="96"/>
      <c r="CI109" s="96"/>
      <c r="CJ109" s="96"/>
      <c r="CK109" s="96"/>
      <c r="CL109" s="96"/>
      <c r="CM109" s="96"/>
      <c r="CN109" s="96"/>
    </row>
    <row r="110" spans="3:92">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c r="AG110" s="96"/>
      <c r="AH110" s="96"/>
      <c r="AI110" s="96"/>
      <c r="AJ110" s="96"/>
      <c r="AK110" s="96"/>
      <c r="AL110" s="96"/>
      <c r="AM110" s="96"/>
      <c r="AN110" s="96"/>
      <c r="AO110" s="96"/>
      <c r="AP110" s="96"/>
      <c r="AQ110" s="96"/>
      <c r="AR110" s="96"/>
      <c r="AS110" s="96"/>
      <c r="AT110" s="96"/>
      <c r="AU110" s="96"/>
      <c r="AV110" s="96"/>
      <c r="AW110" s="96"/>
      <c r="AX110" s="96"/>
      <c r="AY110" s="96"/>
      <c r="AZ110" s="96"/>
      <c r="BA110" s="96"/>
      <c r="BB110" s="96"/>
      <c r="BC110" s="96"/>
      <c r="BD110" s="96"/>
      <c r="BE110" s="96"/>
      <c r="BF110" s="96"/>
      <c r="BG110" s="96"/>
      <c r="BH110" s="96"/>
      <c r="BI110" s="96"/>
      <c r="BJ110" s="96"/>
      <c r="BK110" s="96"/>
      <c r="BL110" s="96"/>
      <c r="BM110" s="96"/>
      <c r="BN110" s="96"/>
      <c r="BO110" s="96"/>
      <c r="BP110" s="96"/>
      <c r="BQ110" s="96"/>
      <c r="BR110" s="96"/>
      <c r="BS110" s="96"/>
      <c r="BT110" s="96"/>
      <c r="BU110" s="96"/>
      <c r="BV110" s="96"/>
      <c r="BW110" s="96"/>
      <c r="BX110" s="96"/>
      <c r="BY110" s="96"/>
      <c r="BZ110" s="96"/>
      <c r="CA110" s="96"/>
      <c r="CB110" s="96"/>
      <c r="CC110" s="96"/>
      <c r="CD110" s="96"/>
      <c r="CE110" s="96"/>
      <c r="CF110" s="96"/>
      <c r="CG110" s="96"/>
      <c r="CH110" s="96"/>
      <c r="CI110" s="96"/>
      <c r="CJ110" s="96"/>
      <c r="CK110" s="96"/>
      <c r="CL110" s="96"/>
      <c r="CM110" s="96"/>
      <c r="CN110" s="96"/>
    </row>
    <row r="111" spans="3:92">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6"/>
      <c r="BR111" s="96"/>
      <c r="BS111" s="96"/>
      <c r="BT111" s="96"/>
      <c r="BU111" s="96"/>
      <c r="BV111" s="96"/>
      <c r="BW111" s="96"/>
      <c r="BX111" s="96"/>
      <c r="BY111" s="96"/>
      <c r="BZ111" s="96"/>
      <c r="CA111" s="96"/>
      <c r="CB111" s="96"/>
      <c r="CC111" s="96"/>
      <c r="CD111" s="96"/>
      <c r="CE111" s="96"/>
      <c r="CF111" s="96"/>
      <c r="CG111" s="96"/>
      <c r="CH111" s="96"/>
      <c r="CI111" s="96"/>
      <c r="CJ111" s="96"/>
      <c r="CK111" s="96"/>
      <c r="CL111" s="96"/>
      <c r="CM111" s="96"/>
      <c r="CN111" s="96"/>
    </row>
    <row r="112" spans="3:92">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96"/>
      <c r="BL112" s="96"/>
      <c r="BM112" s="96"/>
      <c r="BN112" s="96"/>
      <c r="BO112" s="96"/>
      <c r="BP112" s="96"/>
      <c r="BQ112" s="96"/>
      <c r="BR112" s="96"/>
      <c r="BS112" s="96"/>
      <c r="BT112" s="96"/>
      <c r="BU112" s="96"/>
      <c r="BV112" s="96"/>
      <c r="BW112" s="96"/>
      <c r="BX112" s="96"/>
      <c r="BY112" s="96"/>
      <c r="BZ112" s="96"/>
      <c r="CA112" s="96"/>
      <c r="CB112" s="96"/>
      <c r="CC112" s="96"/>
      <c r="CD112" s="96"/>
      <c r="CE112" s="96"/>
      <c r="CF112" s="96"/>
      <c r="CG112" s="96"/>
      <c r="CH112" s="96"/>
      <c r="CI112" s="96"/>
      <c r="CJ112" s="96"/>
      <c r="CK112" s="96"/>
      <c r="CL112" s="96"/>
      <c r="CM112" s="96"/>
      <c r="CN112" s="96"/>
    </row>
    <row r="113" spans="3:92">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c r="AL113" s="96"/>
      <c r="AM113" s="96"/>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96"/>
      <c r="BL113" s="96"/>
      <c r="BM113" s="96"/>
      <c r="BN113" s="96"/>
      <c r="BO113" s="96"/>
      <c r="BP113" s="96"/>
      <c r="BQ113" s="96"/>
      <c r="BR113" s="96"/>
      <c r="BS113" s="96"/>
      <c r="BT113" s="96"/>
      <c r="BU113" s="96"/>
      <c r="BV113" s="96"/>
      <c r="BW113" s="96"/>
      <c r="BX113" s="96"/>
      <c r="BY113" s="96"/>
      <c r="BZ113" s="96"/>
      <c r="CA113" s="96"/>
      <c r="CB113" s="96"/>
      <c r="CC113" s="96"/>
      <c r="CD113" s="96"/>
      <c r="CE113" s="96"/>
      <c r="CF113" s="96"/>
      <c r="CG113" s="96"/>
      <c r="CH113" s="96"/>
      <c r="CI113" s="96"/>
      <c r="CJ113" s="96"/>
      <c r="CK113" s="96"/>
      <c r="CL113" s="96"/>
      <c r="CM113" s="96"/>
      <c r="CN113" s="96"/>
    </row>
    <row r="114" spans="3:92">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6"/>
      <c r="AY114" s="96"/>
      <c r="AZ114" s="96"/>
      <c r="BA114" s="96"/>
      <c r="BB114" s="96"/>
      <c r="BC114" s="96"/>
      <c r="BD114" s="96"/>
      <c r="BE114" s="96"/>
      <c r="BF114" s="96"/>
      <c r="BG114" s="96"/>
      <c r="BH114" s="96"/>
      <c r="BI114" s="96"/>
      <c r="BJ114" s="96"/>
      <c r="BK114" s="96"/>
      <c r="BL114" s="96"/>
      <c r="BM114" s="96"/>
      <c r="BN114" s="96"/>
      <c r="BO114" s="96"/>
      <c r="BP114" s="96"/>
      <c r="BQ114" s="96"/>
      <c r="BR114" s="96"/>
      <c r="BS114" s="96"/>
      <c r="BT114" s="96"/>
      <c r="BU114" s="96"/>
      <c r="BV114" s="96"/>
      <c r="BW114" s="96"/>
      <c r="BX114" s="96"/>
      <c r="BY114" s="96"/>
      <c r="BZ114" s="96"/>
      <c r="CA114" s="96"/>
      <c r="CB114" s="96"/>
      <c r="CC114" s="96"/>
      <c r="CD114" s="96"/>
      <c r="CE114" s="96"/>
      <c r="CF114" s="96"/>
      <c r="CG114" s="96"/>
      <c r="CH114" s="96"/>
      <c r="CI114" s="96"/>
      <c r="CJ114" s="96"/>
      <c r="CK114" s="96"/>
      <c r="CL114" s="96"/>
      <c r="CM114" s="96"/>
      <c r="CN114" s="96"/>
    </row>
    <row r="115" spans="3:92">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c r="AM115" s="96"/>
      <c r="AN115" s="96"/>
      <c r="AO115" s="96"/>
      <c r="AP115" s="96"/>
      <c r="AQ115" s="96"/>
      <c r="AR115" s="96"/>
      <c r="AS115" s="96"/>
      <c r="AT115" s="96"/>
      <c r="AU115" s="96"/>
      <c r="AV115" s="96"/>
      <c r="AW115" s="96"/>
      <c r="AX115" s="96"/>
      <c r="AY115" s="96"/>
      <c r="AZ115" s="96"/>
      <c r="BA115" s="96"/>
      <c r="BB115" s="96"/>
      <c r="BC115" s="96"/>
      <c r="BD115" s="96"/>
      <c r="BE115" s="96"/>
      <c r="BF115" s="96"/>
      <c r="BG115" s="96"/>
      <c r="BH115" s="96"/>
      <c r="BI115" s="96"/>
      <c r="BJ115" s="96"/>
      <c r="BK115" s="96"/>
      <c r="BL115" s="96"/>
      <c r="BM115" s="96"/>
      <c r="BN115" s="96"/>
      <c r="BO115" s="96"/>
      <c r="BP115" s="96"/>
      <c r="BQ115" s="96"/>
      <c r="BR115" s="96"/>
      <c r="BS115" s="96"/>
      <c r="BT115" s="96"/>
      <c r="BU115" s="96"/>
      <c r="BV115" s="96"/>
      <c r="BW115" s="96"/>
      <c r="BX115" s="96"/>
      <c r="BY115" s="96"/>
      <c r="BZ115" s="96"/>
      <c r="CA115" s="96"/>
      <c r="CB115" s="96"/>
      <c r="CC115" s="96"/>
      <c r="CD115" s="96"/>
      <c r="CE115" s="96"/>
      <c r="CF115" s="96"/>
      <c r="CG115" s="96"/>
      <c r="CH115" s="96"/>
      <c r="CI115" s="96"/>
      <c r="CJ115" s="96"/>
      <c r="CK115" s="96"/>
      <c r="CL115" s="96"/>
      <c r="CM115" s="96"/>
      <c r="CN115" s="96"/>
    </row>
    <row r="116" spans="3:92">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c r="AN116" s="96"/>
      <c r="AO116" s="96"/>
      <c r="AP116" s="96"/>
      <c r="AQ116" s="96"/>
      <c r="AR116" s="96"/>
      <c r="AS116" s="96"/>
      <c r="AT116" s="96"/>
      <c r="AU116" s="96"/>
      <c r="AV116" s="96"/>
      <c r="AW116" s="96"/>
      <c r="AX116" s="96"/>
      <c r="AY116" s="96"/>
      <c r="AZ116" s="96"/>
      <c r="BA116" s="96"/>
      <c r="BB116" s="96"/>
      <c r="BC116" s="96"/>
      <c r="BD116" s="96"/>
      <c r="BE116" s="96"/>
      <c r="BF116" s="96"/>
      <c r="BG116" s="96"/>
      <c r="BH116" s="96"/>
      <c r="BI116" s="96"/>
      <c r="BJ116" s="96"/>
      <c r="BK116" s="96"/>
      <c r="BL116" s="96"/>
      <c r="BM116" s="96"/>
      <c r="BN116" s="96"/>
      <c r="BO116" s="96"/>
      <c r="BP116" s="96"/>
      <c r="BQ116" s="96"/>
      <c r="BR116" s="96"/>
      <c r="BS116" s="96"/>
      <c r="BT116" s="96"/>
      <c r="BU116" s="96"/>
      <c r="BV116" s="96"/>
      <c r="BW116" s="96"/>
      <c r="BX116" s="96"/>
      <c r="BY116" s="96"/>
      <c r="BZ116" s="96"/>
      <c r="CA116" s="96"/>
      <c r="CB116" s="96"/>
      <c r="CC116" s="96"/>
      <c r="CD116" s="96"/>
      <c r="CE116" s="96"/>
      <c r="CF116" s="96"/>
      <c r="CG116" s="96"/>
      <c r="CH116" s="96"/>
      <c r="CI116" s="96"/>
      <c r="CJ116" s="96"/>
      <c r="CK116" s="96"/>
      <c r="CL116" s="96"/>
      <c r="CM116" s="96"/>
      <c r="CN116" s="96"/>
    </row>
    <row r="117" spans="3:92">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c r="AR117" s="96"/>
      <c r="AS117" s="96"/>
      <c r="AT117" s="96"/>
      <c r="AU117" s="96"/>
      <c r="AV117" s="96"/>
      <c r="AW117" s="96"/>
      <c r="AX117" s="96"/>
      <c r="AY117" s="96"/>
      <c r="AZ117" s="96"/>
      <c r="BA117" s="96"/>
      <c r="BB117" s="96"/>
      <c r="BC117" s="96"/>
      <c r="BD117" s="96"/>
      <c r="BE117" s="96"/>
      <c r="BF117" s="96"/>
      <c r="BG117" s="96"/>
      <c r="BH117" s="96"/>
      <c r="BI117" s="96"/>
      <c r="BJ117" s="96"/>
      <c r="BK117" s="96"/>
      <c r="BL117" s="96"/>
      <c r="BM117" s="96"/>
      <c r="BN117" s="96"/>
      <c r="BO117" s="96"/>
      <c r="BP117" s="96"/>
      <c r="BQ117" s="96"/>
      <c r="BR117" s="96"/>
      <c r="BS117" s="96"/>
      <c r="BT117" s="96"/>
      <c r="BU117" s="96"/>
      <c r="BV117" s="96"/>
      <c r="BW117" s="96"/>
      <c r="BX117" s="96"/>
      <c r="BY117" s="96"/>
      <c r="BZ117" s="96"/>
      <c r="CA117" s="96"/>
      <c r="CB117" s="96"/>
      <c r="CC117" s="96"/>
      <c r="CD117" s="96"/>
      <c r="CE117" s="96"/>
      <c r="CF117" s="96"/>
      <c r="CG117" s="96"/>
      <c r="CH117" s="96"/>
      <c r="CI117" s="96"/>
      <c r="CJ117" s="96"/>
      <c r="CK117" s="96"/>
      <c r="CL117" s="96"/>
      <c r="CM117" s="96"/>
      <c r="CN117" s="96"/>
    </row>
    <row r="118" spans="3:92">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6"/>
      <c r="BR118" s="96"/>
      <c r="BS118" s="96"/>
      <c r="BT118" s="96"/>
      <c r="BU118" s="96"/>
      <c r="BV118" s="96"/>
      <c r="BW118" s="96"/>
      <c r="BX118" s="96"/>
      <c r="BY118" s="96"/>
      <c r="BZ118" s="96"/>
      <c r="CA118" s="96"/>
      <c r="CB118" s="96"/>
      <c r="CC118" s="96"/>
      <c r="CD118" s="96"/>
      <c r="CE118" s="96"/>
      <c r="CF118" s="96"/>
      <c r="CG118" s="96"/>
      <c r="CH118" s="96"/>
      <c r="CI118" s="96"/>
      <c r="CJ118" s="96"/>
      <c r="CK118" s="96"/>
      <c r="CL118" s="96"/>
      <c r="CM118" s="96"/>
      <c r="CN118" s="96"/>
    </row>
    <row r="119" spans="3:92">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96"/>
      <c r="AN119" s="96"/>
      <c r="AO119" s="96"/>
      <c r="AP119" s="96"/>
      <c r="AQ119" s="96"/>
      <c r="AR119" s="96"/>
      <c r="AS119" s="96"/>
      <c r="AT119" s="96"/>
      <c r="AU119" s="96"/>
      <c r="AV119" s="96"/>
      <c r="AW119" s="96"/>
      <c r="AX119" s="96"/>
      <c r="AY119" s="96"/>
      <c r="AZ119" s="96"/>
      <c r="BA119" s="96"/>
      <c r="BB119" s="96"/>
      <c r="BC119" s="96"/>
      <c r="BD119" s="96"/>
      <c r="BE119" s="96"/>
      <c r="BF119" s="96"/>
      <c r="BG119" s="96"/>
      <c r="BH119" s="96"/>
      <c r="BI119" s="96"/>
      <c r="BJ119" s="96"/>
      <c r="BK119" s="96"/>
      <c r="BL119" s="96"/>
      <c r="BM119" s="96"/>
      <c r="BN119" s="96"/>
      <c r="BO119" s="96"/>
      <c r="BP119" s="96"/>
      <c r="BQ119" s="96"/>
      <c r="BR119" s="96"/>
      <c r="BS119" s="96"/>
      <c r="BT119" s="96"/>
      <c r="BU119" s="96"/>
      <c r="BV119" s="96"/>
      <c r="BW119" s="96"/>
      <c r="BX119" s="96"/>
      <c r="BY119" s="96"/>
      <c r="BZ119" s="96"/>
      <c r="CA119" s="96"/>
      <c r="CB119" s="96"/>
      <c r="CC119" s="96"/>
      <c r="CD119" s="96"/>
      <c r="CE119" s="96"/>
      <c r="CF119" s="96"/>
      <c r="CG119" s="96"/>
      <c r="CH119" s="96"/>
      <c r="CI119" s="96"/>
      <c r="CJ119" s="96"/>
      <c r="CK119" s="96"/>
      <c r="CL119" s="96"/>
      <c r="CM119" s="96"/>
      <c r="CN119" s="96"/>
    </row>
    <row r="120" spans="3:92">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c r="AM120" s="96"/>
      <c r="AN120" s="96"/>
      <c r="AO120" s="96"/>
      <c r="AP120" s="96"/>
      <c r="AQ120" s="96"/>
      <c r="AR120" s="96"/>
      <c r="AS120" s="96"/>
      <c r="AT120" s="96"/>
      <c r="AU120" s="96"/>
      <c r="AV120" s="96"/>
      <c r="AW120" s="96"/>
      <c r="AX120" s="96"/>
      <c r="AY120" s="96"/>
      <c r="AZ120" s="96"/>
      <c r="BA120" s="96"/>
      <c r="BB120" s="96"/>
      <c r="BC120" s="96"/>
      <c r="BD120" s="96"/>
      <c r="BE120" s="96"/>
      <c r="BF120" s="96"/>
      <c r="BG120" s="96"/>
      <c r="BH120" s="96"/>
      <c r="BI120" s="96"/>
      <c r="BJ120" s="96"/>
      <c r="BK120" s="96"/>
      <c r="BL120" s="96"/>
      <c r="BM120" s="96"/>
      <c r="BN120" s="96"/>
      <c r="BO120" s="96"/>
      <c r="BP120" s="96"/>
      <c r="BQ120" s="96"/>
      <c r="BR120" s="96"/>
      <c r="BS120" s="96"/>
      <c r="BT120" s="96"/>
      <c r="BU120" s="96"/>
      <c r="BV120" s="96"/>
      <c r="BW120" s="96"/>
      <c r="BX120" s="96"/>
      <c r="BY120" s="96"/>
      <c r="BZ120" s="96"/>
      <c r="CA120" s="96"/>
      <c r="CB120" s="96"/>
      <c r="CC120" s="96"/>
      <c r="CD120" s="96"/>
      <c r="CE120" s="96"/>
      <c r="CF120" s="96"/>
      <c r="CG120" s="96"/>
      <c r="CH120" s="96"/>
      <c r="CI120" s="96"/>
      <c r="CJ120" s="96"/>
      <c r="CK120" s="96"/>
      <c r="CL120" s="96"/>
      <c r="CM120" s="96"/>
      <c r="CN120" s="96"/>
    </row>
    <row r="121" spans="3:92">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96"/>
      <c r="AN121" s="96"/>
      <c r="AO121" s="96"/>
      <c r="AP121" s="96"/>
      <c r="AQ121" s="96"/>
      <c r="AR121" s="96"/>
      <c r="AS121" s="96"/>
      <c r="AT121" s="96"/>
      <c r="AU121" s="96"/>
      <c r="AV121" s="96"/>
      <c r="AW121" s="96"/>
      <c r="AX121" s="96"/>
      <c r="AY121" s="96"/>
      <c r="AZ121" s="96"/>
      <c r="BA121" s="96"/>
      <c r="BB121" s="96"/>
      <c r="BC121" s="96"/>
      <c r="BD121" s="96"/>
      <c r="BE121" s="96"/>
      <c r="BF121" s="96"/>
      <c r="BG121" s="96"/>
      <c r="BH121" s="96"/>
      <c r="BI121" s="96"/>
      <c r="BJ121" s="96"/>
      <c r="BK121" s="96"/>
      <c r="BL121" s="96"/>
      <c r="BM121" s="96"/>
      <c r="BN121" s="96"/>
      <c r="BO121" s="96"/>
      <c r="BP121" s="96"/>
      <c r="BQ121" s="96"/>
      <c r="BR121" s="96"/>
      <c r="BS121" s="96"/>
      <c r="BT121" s="96"/>
      <c r="BU121" s="96"/>
      <c r="BV121" s="96"/>
      <c r="BW121" s="96"/>
      <c r="BX121" s="96"/>
      <c r="BY121" s="96"/>
      <c r="BZ121" s="96"/>
      <c r="CA121" s="96"/>
      <c r="CB121" s="96"/>
      <c r="CC121" s="96"/>
      <c r="CD121" s="96"/>
      <c r="CE121" s="96"/>
      <c r="CF121" s="96"/>
      <c r="CG121" s="96"/>
      <c r="CH121" s="96"/>
      <c r="CI121" s="96"/>
      <c r="CJ121" s="96"/>
      <c r="CK121" s="96"/>
      <c r="CL121" s="96"/>
      <c r="CM121" s="96"/>
      <c r="CN121" s="96"/>
    </row>
    <row r="122" spans="3:92">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c r="AM122" s="96"/>
      <c r="AN122" s="96"/>
      <c r="AO122" s="96"/>
      <c r="AP122" s="96"/>
      <c r="AQ122" s="96"/>
      <c r="AR122" s="96"/>
      <c r="AS122" s="96"/>
      <c r="AT122" s="96"/>
      <c r="AU122" s="96"/>
      <c r="AV122" s="96"/>
      <c r="AW122" s="96"/>
      <c r="AX122" s="96"/>
      <c r="AY122" s="96"/>
      <c r="AZ122" s="96"/>
      <c r="BA122" s="96"/>
      <c r="BB122" s="96"/>
      <c r="BC122" s="96"/>
      <c r="BD122" s="96"/>
      <c r="BE122" s="96"/>
      <c r="BF122" s="96"/>
      <c r="BG122" s="96"/>
      <c r="BH122" s="96"/>
      <c r="BI122" s="96"/>
      <c r="BJ122" s="96"/>
      <c r="BK122" s="96"/>
      <c r="BL122" s="96"/>
      <c r="BM122" s="96"/>
      <c r="BN122" s="96"/>
      <c r="BO122" s="96"/>
      <c r="BP122" s="96"/>
      <c r="BQ122" s="96"/>
      <c r="BR122" s="96"/>
      <c r="BS122" s="96"/>
      <c r="BT122" s="96"/>
      <c r="BU122" s="96"/>
      <c r="BV122" s="96"/>
      <c r="BW122" s="96"/>
      <c r="BX122" s="96"/>
      <c r="BY122" s="96"/>
      <c r="BZ122" s="96"/>
      <c r="CA122" s="96"/>
      <c r="CB122" s="96"/>
      <c r="CC122" s="96"/>
      <c r="CD122" s="96"/>
      <c r="CE122" s="96"/>
      <c r="CF122" s="96"/>
      <c r="CG122" s="96"/>
      <c r="CH122" s="96"/>
      <c r="CI122" s="96"/>
      <c r="CJ122" s="96"/>
      <c r="CK122" s="96"/>
      <c r="CL122" s="96"/>
      <c r="CM122" s="96"/>
      <c r="CN122" s="96"/>
    </row>
    <row r="123" spans="3:92">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c r="AR123" s="96"/>
      <c r="AS123" s="96"/>
      <c r="AT123" s="96"/>
      <c r="AU123" s="96"/>
      <c r="AV123" s="96"/>
      <c r="AW123" s="96"/>
      <c r="AX123" s="96"/>
      <c r="AY123" s="96"/>
      <c r="AZ123" s="96"/>
      <c r="BA123" s="96"/>
      <c r="BB123" s="96"/>
      <c r="BC123" s="96"/>
      <c r="BD123" s="96"/>
      <c r="BE123" s="96"/>
      <c r="BF123" s="96"/>
      <c r="BG123" s="96"/>
      <c r="BH123" s="96"/>
      <c r="BI123" s="96"/>
      <c r="BJ123" s="96"/>
      <c r="BK123" s="96"/>
      <c r="BL123" s="96"/>
      <c r="BM123" s="96"/>
      <c r="BN123" s="96"/>
      <c r="BO123" s="96"/>
      <c r="BP123" s="96"/>
      <c r="BQ123" s="96"/>
      <c r="BR123" s="96"/>
      <c r="BS123" s="96"/>
      <c r="BT123" s="96"/>
      <c r="BU123" s="96"/>
      <c r="BV123" s="96"/>
      <c r="BW123" s="96"/>
      <c r="BX123" s="96"/>
      <c r="BY123" s="96"/>
      <c r="BZ123" s="96"/>
      <c r="CA123" s="96"/>
      <c r="CB123" s="96"/>
      <c r="CC123" s="96"/>
      <c r="CD123" s="96"/>
      <c r="CE123" s="96"/>
      <c r="CF123" s="96"/>
      <c r="CG123" s="96"/>
      <c r="CH123" s="96"/>
      <c r="CI123" s="96"/>
      <c r="CJ123" s="96"/>
      <c r="CK123" s="96"/>
      <c r="CL123" s="96"/>
      <c r="CM123" s="96"/>
      <c r="CN123" s="96"/>
    </row>
    <row r="124" spans="3:92">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96"/>
      <c r="AM124" s="96"/>
      <c r="AN124" s="96"/>
      <c r="AO124" s="96"/>
      <c r="AP124" s="96"/>
      <c r="AQ124" s="96"/>
      <c r="AR124" s="96"/>
      <c r="AS124" s="96"/>
      <c r="AT124" s="96"/>
      <c r="AU124" s="96"/>
      <c r="AV124" s="96"/>
      <c r="AW124" s="96"/>
      <c r="AX124" s="96"/>
      <c r="AY124" s="96"/>
      <c r="AZ124" s="96"/>
      <c r="BA124" s="96"/>
      <c r="BB124" s="96"/>
      <c r="BC124" s="96"/>
      <c r="BD124" s="96"/>
      <c r="BE124" s="96"/>
      <c r="BF124" s="96"/>
      <c r="BG124" s="96"/>
      <c r="BH124" s="96"/>
      <c r="BI124" s="96"/>
      <c r="BJ124" s="96"/>
      <c r="BK124" s="96"/>
      <c r="BL124" s="96"/>
      <c r="BM124" s="96"/>
      <c r="BN124" s="96"/>
      <c r="BO124" s="96"/>
      <c r="BP124" s="96"/>
      <c r="BQ124" s="96"/>
      <c r="BR124" s="96"/>
      <c r="BS124" s="96"/>
      <c r="BT124" s="96"/>
      <c r="BU124" s="96"/>
      <c r="BV124" s="96"/>
      <c r="BW124" s="96"/>
      <c r="BX124" s="96"/>
      <c r="BY124" s="96"/>
      <c r="BZ124" s="96"/>
      <c r="CA124" s="96"/>
      <c r="CB124" s="96"/>
      <c r="CC124" s="96"/>
      <c r="CD124" s="96"/>
      <c r="CE124" s="96"/>
      <c r="CF124" s="96"/>
      <c r="CG124" s="96"/>
      <c r="CH124" s="96"/>
      <c r="CI124" s="96"/>
      <c r="CJ124" s="96"/>
      <c r="CK124" s="96"/>
      <c r="CL124" s="96"/>
      <c r="CM124" s="96"/>
      <c r="CN124" s="96"/>
    </row>
    <row r="125" spans="3:92">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6"/>
      <c r="AM125" s="96"/>
      <c r="AN125" s="96"/>
      <c r="AO125" s="96"/>
      <c r="AP125" s="96"/>
      <c r="AQ125" s="96"/>
      <c r="AR125" s="96"/>
      <c r="AS125" s="96"/>
      <c r="AT125" s="96"/>
      <c r="AU125" s="96"/>
      <c r="AV125" s="96"/>
      <c r="AW125" s="96"/>
      <c r="AX125" s="96"/>
      <c r="AY125" s="96"/>
      <c r="AZ125" s="96"/>
      <c r="BA125" s="96"/>
      <c r="BB125" s="96"/>
      <c r="BC125" s="96"/>
      <c r="BD125" s="96"/>
      <c r="BE125" s="96"/>
      <c r="BF125" s="96"/>
      <c r="BG125" s="96"/>
      <c r="BH125" s="96"/>
      <c r="BI125" s="96"/>
      <c r="BJ125" s="96"/>
      <c r="BK125" s="96"/>
      <c r="BL125" s="96"/>
      <c r="BM125" s="96"/>
      <c r="BN125" s="96"/>
      <c r="BO125" s="96"/>
      <c r="BP125" s="96"/>
      <c r="BQ125" s="96"/>
      <c r="BR125" s="96"/>
      <c r="BS125" s="96"/>
      <c r="BT125" s="96"/>
      <c r="BU125" s="96"/>
      <c r="BV125" s="96"/>
      <c r="BW125" s="96"/>
      <c r="BX125" s="96"/>
      <c r="BY125" s="96"/>
      <c r="BZ125" s="96"/>
      <c r="CA125" s="96"/>
      <c r="CB125" s="96"/>
      <c r="CC125" s="96"/>
      <c r="CD125" s="96"/>
      <c r="CE125" s="96"/>
      <c r="CF125" s="96"/>
      <c r="CG125" s="96"/>
      <c r="CH125" s="96"/>
      <c r="CI125" s="96"/>
      <c r="CJ125" s="96"/>
      <c r="CK125" s="96"/>
      <c r="CL125" s="96"/>
      <c r="CM125" s="96"/>
      <c r="CN125" s="96"/>
    </row>
    <row r="126" spans="3:92">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6"/>
      <c r="AY126" s="96"/>
      <c r="AZ126" s="96"/>
      <c r="BA126" s="96"/>
      <c r="BB126" s="96"/>
      <c r="BC126" s="96"/>
      <c r="BD126" s="96"/>
      <c r="BE126" s="96"/>
      <c r="BF126" s="96"/>
      <c r="BG126" s="96"/>
      <c r="BH126" s="96"/>
      <c r="BI126" s="96"/>
      <c r="BJ126" s="96"/>
      <c r="BK126" s="96"/>
      <c r="BL126" s="96"/>
      <c r="BM126" s="96"/>
      <c r="BN126" s="96"/>
      <c r="BO126" s="96"/>
      <c r="BP126" s="96"/>
      <c r="BQ126" s="96"/>
      <c r="BR126" s="96"/>
      <c r="BS126" s="96"/>
      <c r="BT126" s="96"/>
      <c r="BU126" s="96"/>
      <c r="BV126" s="96"/>
      <c r="BW126" s="96"/>
      <c r="BX126" s="96"/>
      <c r="BY126" s="96"/>
      <c r="BZ126" s="96"/>
      <c r="CA126" s="96"/>
      <c r="CB126" s="96"/>
      <c r="CC126" s="96"/>
      <c r="CD126" s="96"/>
      <c r="CE126" s="96"/>
      <c r="CF126" s="96"/>
      <c r="CG126" s="96"/>
      <c r="CH126" s="96"/>
      <c r="CI126" s="96"/>
      <c r="CJ126" s="96"/>
      <c r="CK126" s="96"/>
      <c r="CL126" s="96"/>
      <c r="CM126" s="96"/>
      <c r="CN126" s="96"/>
    </row>
    <row r="127" spans="3:92">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c r="AR127" s="96"/>
      <c r="AS127" s="96"/>
      <c r="AT127" s="96"/>
      <c r="AU127" s="96"/>
      <c r="AV127" s="96"/>
      <c r="AW127" s="96"/>
      <c r="AX127" s="96"/>
      <c r="AY127" s="96"/>
      <c r="AZ127" s="96"/>
      <c r="BA127" s="96"/>
      <c r="BB127" s="96"/>
      <c r="BC127" s="96"/>
      <c r="BD127" s="96"/>
      <c r="BE127" s="96"/>
      <c r="BF127" s="96"/>
      <c r="BG127" s="96"/>
      <c r="BH127" s="96"/>
      <c r="BI127" s="96"/>
      <c r="BJ127" s="96"/>
      <c r="BK127" s="96"/>
      <c r="BL127" s="96"/>
      <c r="BM127" s="96"/>
      <c r="BN127" s="96"/>
      <c r="BO127" s="96"/>
      <c r="BP127" s="96"/>
      <c r="BQ127" s="96"/>
      <c r="BR127" s="96"/>
      <c r="BS127" s="96"/>
      <c r="BT127" s="96"/>
      <c r="BU127" s="96"/>
      <c r="BV127" s="96"/>
      <c r="BW127" s="96"/>
      <c r="BX127" s="96"/>
      <c r="BY127" s="96"/>
      <c r="BZ127" s="96"/>
      <c r="CA127" s="96"/>
      <c r="CB127" s="96"/>
      <c r="CC127" s="96"/>
      <c r="CD127" s="96"/>
      <c r="CE127" s="96"/>
      <c r="CF127" s="96"/>
      <c r="CG127" s="96"/>
      <c r="CH127" s="96"/>
      <c r="CI127" s="96"/>
      <c r="CJ127" s="96"/>
      <c r="CK127" s="96"/>
      <c r="CL127" s="96"/>
      <c r="CM127" s="96"/>
      <c r="CN127" s="96"/>
    </row>
    <row r="128" spans="3:92">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c r="BL128" s="96"/>
      <c r="BM128" s="96"/>
      <c r="BN128" s="96"/>
      <c r="BO128" s="96"/>
      <c r="BP128" s="96"/>
      <c r="BQ128" s="96"/>
      <c r="BR128" s="96"/>
      <c r="BS128" s="96"/>
      <c r="BT128" s="96"/>
      <c r="BU128" s="96"/>
      <c r="BV128" s="96"/>
      <c r="BW128" s="96"/>
      <c r="BX128" s="96"/>
      <c r="BY128" s="96"/>
      <c r="BZ128" s="96"/>
      <c r="CA128" s="96"/>
      <c r="CB128" s="96"/>
      <c r="CC128" s="96"/>
      <c r="CD128" s="96"/>
      <c r="CE128" s="96"/>
      <c r="CF128" s="96"/>
      <c r="CG128" s="96"/>
      <c r="CH128" s="96"/>
      <c r="CI128" s="96"/>
      <c r="CJ128" s="96"/>
      <c r="CK128" s="96"/>
      <c r="CL128" s="96"/>
      <c r="CM128" s="96"/>
      <c r="CN128" s="96"/>
    </row>
    <row r="129" spans="3:92">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c r="BB129" s="96"/>
      <c r="BC129" s="96"/>
      <c r="BD129" s="96"/>
      <c r="BE129" s="96"/>
      <c r="BF129" s="96"/>
      <c r="BG129" s="96"/>
      <c r="BH129" s="96"/>
      <c r="BI129" s="96"/>
      <c r="BJ129" s="96"/>
      <c r="BK129" s="96"/>
      <c r="BL129" s="96"/>
      <c r="BM129" s="96"/>
      <c r="BN129" s="96"/>
      <c r="BO129" s="96"/>
      <c r="BP129" s="96"/>
      <c r="BQ129" s="96"/>
      <c r="BR129" s="96"/>
      <c r="BS129" s="96"/>
      <c r="BT129" s="96"/>
      <c r="BU129" s="96"/>
      <c r="BV129" s="96"/>
      <c r="BW129" s="96"/>
      <c r="BX129" s="96"/>
      <c r="BY129" s="96"/>
      <c r="BZ129" s="96"/>
      <c r="CA129" s="96"/>
      <c r="CB129" s="96"/>
      <c r="CC129" s="96"/>
      <c r="CD129" s="96"/>
      <c r="CE129" s="96"/>
      <c r="CF129" s="96"/>
      <c r="CG129" s="96"/>
      <c r="CH129" s="96"/>
      <c r="CI129" s="96"/>
      <c r="CJ129" s="96"/>
      <c r="CK129" s="96"/>
      <c r="CL129" s="96"/>
      <c r="CM129" s="96"/>
      <c r="CN129" s="96"/>
    </row>
    <row r="130" spans="3:92">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c r="BB130" s="96"/>
      <c r="BC130" s="96"/>
      <c r="BD130" s="96"/>
      <c r="BE130" s="96"/>
      <c r="BF130" s="96"/>
      <c r="BG130" s="96"/>
      <c r="BH130" s="96"/>
      <c r="BI130" s="96"/>
      <c r="BJ130" s="96"/>
      <c r="BK130" s="96"/>
      <c r="BL130" s="96"/>
      <c r="BM130" s="96"/>
      <c r="BN130" s="96"/>
      <c r="BO130" s="96"/>
      <c r="BP130" s="96"/>
      <c r="BQ130" s="96"/>
      <c r="BR130" s="96"/>
      <c r="BS130" s="96"/>
      <c r="BT130" s="96"/>
      <c r="BU130" s="96"/>
      <c r="BV130" s="96"/>
      <c r="BW130" s="96"/>
      <c r="BX130" s="96"/>
      <c r="BY130" s="96"/>
      <c r="BZ130" s="96"/>
      <c r="CA130" s="96"/>
      <c r="CB130" s="96"/>
      <c r="CC130" s="96"/>
      <c r="CD130" s="96"/>
      <c r="CE130" s="96"/>
      <c r="CF130" s="96"/>
      <c r="CG130" s="96"/>
      <c r="CH130" s="96"/>
      <c r="CI130" s="96"/>
      <c r="CJ130" s="96"/>
      <c r="CK130" s="96"/>
      <c r="CL130" s="96"/>
      <c r="CM130" s="96"/>
      <c r="CN130" s="96"/>
    </row>
    <row r="131" spans="3:92">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F131" s="96"/>
      <c r="BG131" s="96"/>
      <c r="BH131" s="96"/>
      <c r="BI131" s="96"/>
      <c r="BJ131" s="96"/>
      <c r="BK131" s="96"/>
      <c r="BL131" s="96"/>
      <c r="BM131" s="96"/>
      <c r="BN131" s="96"/>
      <c r="BO131" s="96"/>
      <c r="BP131" s="96"/>
      <c r="BQ131" s="96"/>
      <c r="BR131" s="96"/>
      <c r="BS131" s="96"/>
      <c r="BT131" s="96"/>
      <c r="BU131" s="96"/>
      <c r="BV131" s="96"/>
      <c r="BW131" s="96"/>
      <c r="BX131" s="96"/>
      <c r="BY131" s="96"/>
      <c r="BZ131" s="96"/>
      <c r="CA131" s="96"/>
      <c r="CB131" s="96"/>
      <c r="CC131" s="96"/>
      <c r="CD131" s="96"/>
      <c r="CE131" s="96"/>
      <c r="CF131" s="96"/>
      <c r="CG131" s="96"/>
      <c r="CH131" s="96"/>
      <c r="CI131" s="96"/>
      <c r="CJ131" s="96"/>
      <c r="CK131" s="96"/>
      <c r="CL131" s="96"/>
      <c r="CM131" s="96"/>
      <c r="CN131" s="96"/>
    </row>
    <row r="132" spans="3:92">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c r="BB132" s="96"/>
      <c r="BC132" s="96"/>
      <c r="BD132" s="96"/>
      <c r="BE132" s="96"/>
      <c r="BF132" s="96"/>
      <c r="BG132" s="96"/>
      <c r="BH132" s="96"/>
      <c r="BI132" s="96"/>
      <c r="BJ132" s="96"/>
      <c r="BK132" s="96"/>
      <c r="BL132" s="96"/>
      <c r="BM132" s="96"/>
      <c r="BN132" s="96"/>
      <c r="BO132" s="96"/>
      <c r="BP132" s="96"/>
      <c r="BQ132" s="96"/>
      <c r="BR132" s="96"/>
      <c r="BS132" s="96"/>
      <c r="BT132" s="96"/>
      <c r="BU132" s="96"/>
      <c r="BV132" s="96"/>
      <c r="BW132" s="96"/>
      <c r="BX132" s="96"/>
      <c r="BY132" s="96"/>
      <c r="BZ132" s="96"/>
      <c r="CA132" s="96"/>
      <c r="CB132" s="96"/>
      <c r="CC132" s="96"/>
      <c r="CD132" s="96"/>
      <c r="CE132" s="96"/>
      <c r="CF132" s="96"/>
      <c r="CG132" s="96"/>
      <c r="CH132" s="96"/>
      <c r="CI132" s="96"/>
      <c r="CJ132" s="96"/>
      <c r="CK132" s="96"/>
      <c r="CL132" s="96"/>
      <c r="CM132" s="96"/>
      <c r="CN132" s="96"/>
    </row>
    <row r="133" spans="3:92">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c r="AR133" s="96"/>
      <c r="AS133" s="96"/>
      <c r="AT133" s="96"/>
      <c r="AU133" s="96"/>
      <c r="AV133" s="96"/>
      <c r="AW133" s="96"/>
      <c r="AX133" s="96"/>
      <c r="AY133" s="96"/>
      <c r="AZ133" s="96"/>
      <c r="BA133" s="96"/>
      <c r="BB133" s="96"/>
      <c r="BC133" s="96"/>
      <c r="BD133" s="96"/>
      <c r="BE133" s="96"/>
      <c r="BF133" s="96"/>
      <c r="BG133" s="96"/>
      <c r="BH133" s="96"/>
      <c r="BI133" s="96"/>
      <c r="BJ133" s="96"/>
      <c r="BK133" s="96"/>
      <c r="BL133" s="96"/>
      <c r="BM133" s="96"/>
      <c r="BN133" s="96"/>
      <c r="BO133" s="96"/>
      <c r="BP133" s="96"/>
      <c r="BQ133" s="96"/>
      <c r="BR133" s="96"/>
      <c r="BS133" s="96"/>
      <c r="BT133" s="96"/>
      <c r="BU133" s="96"/>
      <c r="BV133" s="96"/>
      <c r="BW133" s="96"/>
      <c r="BX133" s="96"/>
      <c r="BY133" s="96"/>
      <c r="BZ133" s="96"/>
      <c r="CA133" s="96"/>
      <c r="CB133" s="96"/>
      <c r="CC133" s="96"/>
      <c r="CD133" s="96"/>
      <c r="CE133" s="96"/>
      <c r="CF133" s="96"/>
      <c r="CG133" s="96"/>
      <c r="CH133" s="96"/>
      <c r="CI133" s="96"/>
      <c r="CJ133" s="96"/>
      <c r="CK133" s="96"/>
      <c r="CL133" s="96"/>
      <c r="CM133" s="96"/>
      <c r="CN133" s="96"/>
    </row>
    <row r="134" spans="3:92">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c r="AR134" s="96"/>
      <c r="AS134" s="96"/>
      <c r="AT134" s="96"/>
      <c r="AU134" s="96"/>
      <c r="AV134" s="96"/>
      <c r="AW134" s="96"/>
      <c r="AX134" s="96"/>
      <c r="AY134" s="96"/>
      <c r="AZ134" s="96"/>
      <c r="BA134" s="96"/>
      <c r="BB134" s="96"/>
      <c r="BC134" s="96"/>
      <c r="BD134" s="96"/>
      <c r="BE134" s="96"/>
      <c r="BF134" s="96"/>
      <c r="BG134" s="96"/>
      <c r="BH134" s="96"/>
      <c r="BI134" s="96"/>
      <c r="BJ134" s="96"/>
      <c r="BK134" s="96"/>
      <c r="BL134" s="96"/>
      <c r="BM134" s="96"/>
      <c r="BN134" s="96"/>
      <c r="BO134" s="96"/>
      <c r="BP134" s="96"/>
      <c r="BQ134" s="96"/>
      <c r="BR134" s="96"/>
      <c r="BS134" s="96"/>
      <c r="BT134" s="96"/>
      <c r="BU134" s="96"/>
      <c r="BV134" s="96"/>
      <c r="BW134" s="96"/>
      <c r="BX134" s="96"/>
      <c r="BY134" s="96"/>
      <c r="BZ134" s="96"/>
      <c r="CA134" s="96"/>
      <c r="CB134" s="96"/>
      <c r="CC134" s="96"/>
      <c r="CD134" s="96"/>
      <c r="CE134" s="96"/>
      <c r="CF134" s="96"/>
      <c r="CG134" s="96"/>
      <c r="CH134" s="96"/>
      <c r="CI134" s="96"/>
      <c r="CJ134" s="96"/>
      <c r="CK134" s="96"/>
      <c r="CL134" s="96"/>
      <c r="CM134" s="96"/>
      <c r="CN134" s="96"/>
    </row>
    <row r="135" spans="3:92">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96"/>
      <c r="AS135" s="96"/>
      <c r="AT135" s="96"/>
      <c r="AU135" s="96"/>
      <c r="AV135" s="96"/>
      <c r="AW135" s="96"/>
      <c r="AX135" s="96"/>
      <c r="AY135" s="96"/>
      <c r="AZ135" s="96"/>
      <c r="BA135" s="96"/>
      <c r="BB135" s="96"/>
      <c r="BC135" s="96"/>
      <c r="BD135" s="96"/>
      <c r="BE135" s="96"/>
      <c r="BF135" s="96"/>
      <c r="BG135" s="96"/>
      <c r="BH135" s="96"/>
      <c r="BI135" s="96"/>
      <c r="BJ135" s="96"/>
      <c r="BK135" s="96"/>
      <c r="BL135" s="96"/>
      <c r="BM135" s="96"/>
      <c r="BN135" s="96"/>
      <c r="BO135" s="96"/>
      <c r="BP135" s="96"/>
      <c r="BQ135" s="96"/>
      <c r="BR135" s="96"/>
      <c r="BS135" s="96"/>
      <c r="BT135" s="96"/>
      <c r="BU135" s="96"/>
      <c r="BV135" s="96"/>
      <c r="BW135" s="96"/>
      <c r="BX135" s="96"/>
      <c r="BY135" s="96"/>
      <c r="BZ135" s="96"/>
      <c r="CA135" s="96"/>
      <c r="CB135" s="96"/>
      <c r="CC135" s="96"/>
      <c r="CD135" s="96"/>
      <c r="CE135" s="96"/>
      <c r="CF135" s="96"/>
      <c r="CG135" s="96"/>
      <c r="CH135" s="96"/>
      <c r="CI135" s="96"/>
      <c r="CJ135" s="96"/>
      <c r="CK135" s="96"/>
      <c r="CL135" s="96"/>
      <c r="CM135" s="96"/>
      <c r="CN135" s="96"/>
    </row>
    <row r="136" spans="3:92">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c r="AR136" s="96"/>
      <c r="AS136" s="96"/>
      <c r="AT136" s="96"/>
      <c r="AU136" s="96"/>
      <c r="AV136" s="96"/>
      <c r="AW136" s="96"/>
      <c r="AX136" s="96"/>
      <c r="AY136" s="96"/>
      <c r="AZ136" s="96"/>
      <c r="BA136" s="96"/>
      <c r="BB136" s="96"/>
      <c r="BC136" s="96"/>
      <c r="BD136" s="96"/>
      <c r="BE136" s="96"/>
      <c r="BF136" s="96"/>
      <c r="BG136" s="96"/>
      <c r="BH136" s="96"/>
      <c r="BI136" s="96"/>
      <c r="BJ136" s="96"/>
      <c r="BK136" s="96"/>
      <c r="BL136" s="96"/>
      <c r="BM136" s="96"/>
      <c r="BN136" s="96"/>
      <c r="BO136" s="96"/>
      <c r="BP136" s="96"/>
      <c r="BQ136" s="96"/>
      <c r="BR136" s="96"/>
      <c r="BS136" s="96"/>
      <c r="BT136" s="96"/>
      <c r="BU136" s="96"/>
      <c r="BV136" s="96"/>
      <c r="BW136" s="96"/>
      <c r="BX136" s="96"/>
      <c r="BY136" s="96"/>
      <c r="BZ136" s="96"/>
      <c r="CA136" s="96"/>
      <c r="CB136" s="96"/>
      <c r="CC136" s="96"/>
      <c r="CD136" s="96"/>
      <c r="CE136" s="96"/>
      <c r="CF136" s="96"/>
      <c r="CG136" s="96"/>
      <c r="CH136" s="96"/>
      <c r="CI136" s="96"/>
      <c r="CJ136" s="96"/>
      <c r="CK136" s="96"/>
      <c r="CL136" s="96"/>
      <c r="CM136" s="96"/>
      <c r="CN136" s="96"/>
    </row>
    <row r="137" spans="3:92">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96"/>
      <c r="AS137" s="96"/>
      <c r="AT137" s="96"/>
      <c r="AU137" s="96"/>
      <c r="AV137" s="96"/>
      <c r="AW137" s="96"/>
      <c r="AX137" s="96"/>
      <c r="AY137" s="96"/>
      <c r="AZ137" s="96"/>
      <c r="BA137" s="96"/>
      <c r="BB137" s="96"/>
      <c r="BC137" s="96"/>
      <c r="BD137" s="96"/>
      <c r="BE137" s="96"/>
      <c r="BF137" s="96"/>
      <c r="BG137" s="96"/>
      <c r="BH137" s="96"/>
      <c r="BI137" s="96"/>
      <c r="BJ137" s="96"/>
      <c r="BK137" s="96"/>
      <c r="BL137" s="96"/>
      <c r="BM137" s="96"/>
      <c r="BN137" s="96"/>
      <c r="BO137" s="96"/>
      <c r="BP137" s="96"/>
      <c r="BQ137" s="96"/>
      <c r="BR137" s="96"/>
      <c r="BS137" s="96"/>
      <c r="BT137" s="96"/>
      <c r="BU137" s="96"/>
      <c r="BV137" s="96"/>
      <c r="BW137" s="96"/>
      <c r="BX137" s="96"/>
      <c r="BY137" s="96"/>
      <c r="BZ137" s="96"/>
      <c r="CA137" s="96"/>
      <c r="CB137" s="96"/>
      <c r="CC137" s="96"/>
      <c r="CD137" s="96"/>
      <c r="CE137" s="96"/>
      <c r="CF137" s="96"/>
      <c r="CG137" s="96"/>
      <c r="CH137" s="96"/>
      <c r="CI137" s="96"/>
      <c r="CJ137" s="96"/>
      <c r="CK137" s="96"/>
      <c r="CL137" s="96"/>
      <c r="CM137" s="96"/>
      <c r="CN137" s="96"/>
    </row>
    <row r="138" spans="3:92">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6"/>
      <c r="BE138" s="96"/>
      <c r="BF138" s="96"/>
      <c r="BG138" s="96"/>
      <c r="BH138" s="96"/>
      <c r="BI138" s="96"/>
      <c r="BJ138" s="96"/>
      <c r="BK138" s="96"/>
      <c r="BL138" s="96"/>
      <c r="BM138" s="96"/>
      <c r="BN138" s="96"/>
      <c r="BO138" s="96"/>
      <c r="BP138" s="96"/>
      <c r="BQ138" s="96"/>
      <c r="BR138" s="96"/>
      <c r="BS138" s="96"/>
      <c r="BT138" s="96"/>
      <c r="BU138" s="96"/>
      <c r="BV138" s="96"/>
      <c r="BW138" s="96"/>
      <c r="BX138" s="96"/>
      <c r="BY138" s="96"/>
      <c r="BZ138" s="96"/>
      <c r="CA138" s="96"/>
      <c r="CB138" s="96"/>
      <c r="CC138" s="96"/>
      <c r="CD138" s="96"/>
      <c r="CE138" s="96"/>
      <c r="CF138" s="96"/>
      <c r="CG138" s="96"/>
      <c r="CH138" s="96"/>
      <c r="CI138" s="96"/>
      <c r="CJ138" s="96"/>
      <c r="CK138" s="96"/>
      <c r="CL138" s="96"/>
      <c r="CM138" s="96"/>
      <c r="CN138" s="96"/>
    </row>
    <row r="139" spans="3:92">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c r="BB139" s="96"/>
      <c r="BC139" s="96"/>
      <c r="BD139" s="96"/>
      <c r="BE139" s="96"/>
      <c r="BF139" s="96"/>
      <c r="BG139" s="96"/>
      <c r="BH139" s="96"/>
      <c r="BI139" s="96"/>
      <c r="BJ139" s="96"/>
      <c r="BK139" s="96"/>
      <c r="BL139" s="96"/>
      <c r="BM139" s="96"/>
      <c r="BN139" s="96"/>
      <c r="BO139" s="96"/>
      <c r="BP139" s="96"/>
      <c r="BQ139" s="96"/>
      <c r="BR139" s="96"/>
      <c r="BS139" s="96"/>
      <c r="BT139" s="96"/>
      <c r="BU139" s="96"/>
      <c r="BV139" s="96"/>
      <c r="BW139" s="96"/>
      <c r="BX139" s="96"/>
      <c r="BY139" s="96"/>
      <c r="BZ139" s="96"/>
      <c r="CA139" s="96"/>
      <c r="CB139" s="96"/>
      <c r="CC139" s="96"/>
      <c r="CD139" s="96"/>
      <c r="CE139" s="96"/>
      <c r="CF139" s="96"/>
      <c r="CG139" s="96"/>
      <c r="CH139" s="96"/>
      <c r="CI139" s="96"/>
      <c r="CJ139" s="96"/>
      <c r="CK139" s="96"/>
      <c r="CL139" s="96"/>
      <c r="CM139" s="96"/>
      <c r="CN139" s="96"/>
    </row>
    <row r="140" spans="3:92">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c r="AR140" s="96"/>
      <c r="AS140" s="96"/>
      <c r="AT140" s="96"/>
      <c r="AU140" s="96"/>
      <c r="AV140" s="96"/>
      <c r="AW140" s="96"/>
      <c r="AX140" s="96"/>
      <c r="AY140" s="96"/>
      <c r="AZ140" s="96"/>
      <c r="BA140" s="96"/>
      <c r="BB140" s="96"/>
      <c r="BC140" s="96"/>
      <c r="BD140" s="96"/>
      <c r="BE140" s="96"/>
      <c r="BF140" s="96"/>
      <c r="BG140" s="96"/>
      <c r="BH140" s="96"/>
      <c r="BI140" s="96"/>
      <c r="BJ140" s="96"/>
      <c r="BK140" s="96"/>
      <c r="BL140" s="96"/>
      <c r="BM140" s="96"/>
      <c r="BN140" s="96"/>
      <c r="BO140" s="96"/>
      <c r="BP140" s="96"/>
      <c r="BQ140" s="96"/>
      <c r="BR140" s="96"/>
      <c r="BS140" s="96"/>
      <c r="BT140" s="96"/>
      <c r="BU140" s="96"/>
      <c r="BV140" s="96"/>
      <c r="BW140" s="96"/>
      <c r="BX140" s="96"/>
      <c r="BY140" s="96"/>
      <c r="BZ140" s="96"/>
      <c r="CA140" s="96"/>
      <c r="CB140" s="96"/>
      <c r="CC140" s="96"/>
      <c r="CD140" s="96"/>
      <c r="CE140" s="96"/>
      <c r="CF140" s="96"/>
      <c r="CG140" s="96"/>
      <c r="CH140" s="96"/>
      <c r="CI140" s="96"/>
      <c r="CJ140" s="96"/>
      <c r="CK140" s="96"/>
      <c r="CL140" s="96"/>
      <c r="CM140" s="96"/>
      <c r="CN140" s="96"/>
    </row>
    <row r="141" spans="3:92">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6"/>
      <c r="BE141" s="96"/>
      <c r="BF141" s="96"/>
      <c r="BG141" s="96"/>
      <c r="BH141" s="96"/>
      <c r="BI141" s="96"/>
      <c r="BJ141" s="96"/>
      <c r="BK141" s="96"/>
      <c r="BL141" s="96"/>
      <c r="BM141" s="96"/>
      <c r="BN141" s="96"/>
      <c r="BO141" s="96"/>
      <c r="BP141" s="96"/>
      <c r="BQ141" s="96"/>
      <c r="BR141" s="96"/>
      <c r="BS141" s="96"/>
      <c r="BT141" s="96"/>
      <c r="BU141" s="96"/>
      <c r="BV141" s="96"/>
      <c r="BW141" s="96"/>
      <c r="BX141" s="96"/>
      <c r="BY141" s="96"/>
      <c r="BZ141" s="96"/>
      <c r="CA141" s="96"/>
      <c r="CB141" s="96"/>
      <c r="CC141" s="96"/>
      <c r="CD141" s="96"/>
      <c r="CE141" s="96"/>
      <c r="CF141" s="96"/>
      <c r="CG141" s="96"/>
      <c r="CH141" s="96"/>
      <c r="CI141" s="96"/>
      <c r="CJ141" s="96"/>
      <c r="CK141" s="96"/>
      <c r="CL141" s="96"/>
      <c r="CM141" s="96"/>
      <c r="CN141" s="96"/>
    </row>
    <row r="142" spans="3:92">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c r="AR142" s="96"/>
      <c r="AS142" s="96"/>
      <c r="AT142" s="96"/>
      <c r="AU142" s="96"/>
      <c r="AV142" s="96"/>
      <c r="AW142" s="96"/>
      <c r="AX142" s="96"/>
      <c r="AY142" s="96"/>
      <c r="AZ142" s="96"/>
      <c r="BA142" s="96"/>
      <c r="BB142" s="96"/>
      <c r="BC142" s="96"/>
      <c r="BD142" s="96"/>
      <c r="BE142" s="96"/>
      <c r="BF142" s="96"/>
      <c r="BG142" s="96"/>
      <c r="BH142" s="96"/>
      <c r="BI142" s="96"/>
      <c r="BJ142" s="96"/>
      <c r="BK142" s="96"/>
      <c r="BL142" s="96"/>
      <c r="BM142" s="96"/>
      <c r="BN142" s="96"/>
      <c r="BO142" s="96"/>
      <c r="BP142" s="96"/>
      <c r="BQ142" s="96"/>
      <c r="BR142" s="96"/>
      <c r="BS142" s="96"/>
      <c r="BT142" s="96"/>
      <c r="BU142" s="96"/>
      <c r="BV142" s="96"/>
      <c r="BW142" s="96"/>
      <c r="BX142" s="96"/>
      <c r="BY142" s="96"/>
      <c r="BZ142" s="96"/>
      <c r="CA142" s="96"/>
      <c r="CB142" s="96"/>
      <c r="CC142" s="96"/>
      <c r="CD142" s="96"/>
      <c r="CE142" s="96"/>
      <c r="CF142" s="96"/>
      <c r="CG142" s="96"/>
      <c r="CH142" s="96"/>
      <c r="CI142" s="96"/>
      <c r="CJ142" s="96"/>
      <c r="CK142" s="96"/>
      <c r="CL142" s="96"/>
      <c r="CM142" s="96"/>
      <c r="CN142" s="96"/>
    </row>
    <row r="143" spans="3:92">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c r="AR143" s="96"/>
      <c r="AS143" s="96"/>
      <c r="AT143" s="96"/>
      <c r="AU143" s="96"/>
      <c r="AV143" s="96"/>
      <c r="AW143" s="96"/>
      <c r="AX143" s="96"/>
      <c r="AY143" s="96"/>
      <c r="AZ143" s="96"/>
      <c r="BA143" s="96"/>
      <c r="BB143" s="96"/>
      <c r="BC143" s="96"/>
      <c r="BD143" s="96"/>
      <c r="BE143" s="96"/>
      <c r="BF143" s="96"/>
      <c r="BG143" s="96"/>
      <c r="BH143" s="96"/>
      <c r="BI143" s="96"/>
      <c r="BJ143" s="96"/>
      <c r="BK143" s="96"/>
      <c r="BL143" s="96"/>
      <c r="BM143" s="96"/>
      <c r="BN143" s="96"/>
      <c r="BO143" s="96"/>
      <c r="BP143" s="96"/>
      <c r="BQ143" s="96"/>
      <c r="BR143" s="96"/>
      <c r="BS143" s="96"/>
      <c r="BT143" s="96"/>
      <c r="BU143" s="96"/>
      <c r="BV143" s="96"/>
      <c r="BW143" s="96"/>
      <c r="BX143" s="96"/>
      <c r="BY143" s="96"/>
      <c r="BZ143" s="96"/>
      <c r="CA143" s="96"/>
      <c r="CB143" s="96"/>
      <c r="CC143" s="96"/>
      <c r="CD143" s="96"/>
      <c r="CE143" s="96"/>
      <c r="CF143" s="96"/>
      <c r="CG143" s="96"/>
      <c r="CH143" s="96"/>
      <c r="CI143" s="96"/>
      <c r="CJ143" s="96"/>
      <c r="CK143" s="96"/>
      <c r="CL143" s="96"/>
      <c r="CM143" s="96"/>
      <c r="CN143" s="96"/>
    </row>
    <row r="144" spans="3:92">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B144" s="96"/>
      <c r="BC144" s="96"/>
      <c r="BD144" s="96"/>
      <c r="BE144" s="96"/>
      <c r="BF144" s="96"/>
      <c r="BG144" s="96"/>
      <c r="BH144" s="96"/>
      <c r="BI144" s="96"/>
      <c r="BJ144" s="96"/>
      <c r="BK144" s="96"/>
      <c r="BL144" s="96"/>
      <c r="BM144" s="96"/>
      <c r="BN144" s="96"/>
      <c r="BO144" s="96"/>
      <c r="BP144" s="96"/>
      <c r="BQ144" s="96"/>
      <c r="BR144" s="96"/>
      <c r="BS144" s="96"/>
      <c r="BT144" s="96"/>
      <c r="BU144" s="96"/>
      <c r="BV144" s="96"/>
      <c r="BW144" s="96"/>
      <c r="BX144" s="96"/>
      <c r="BY144" s="96"/>
      <c r="BZ144" s="96"/>
      <c r="CA144" s="96"/>
      <c r="CB144" s="96"/>
      <c r="CC144" s="96"/>
      <c r="CD144" s="96"/>
      <c r="CE144" s="96"/>
      <c r="CF144" s="96"/>
      <c r="CG144" s="96"/>
      <c r="CH144" s="96"/>
      <c r="CI144" s="96"/>
      <c r="CJ144" s="96"/>
      <c r="CK144" s="96"/>
      <c r="CL144" s="96"/>
      <c r="CM144" s="96"/>
      <c r="CN144" s="96"/>
    </row>
    <row r="145" spans="3:92">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c r="AG145" s="96"/>
      <c r="AH145" s="96"/>
      <c r="AI145" s="96"/>
      <c r="AJ145" s="96"/>
      <c r="AK145" s="96"/>
      <c r="AL145" s="96"/>
      <c r="AM145" s="96"/>
      <c r="AN145" s="96"/>
      <c r="AO145" s="96"/>
      <c r="AP145" s="96"/>
      <c r="AQ145" s="96"/>
      <c r="AR145" s="96"/>
      <c r="AS145" s="96"/>
      <c r="AT145" s="96"/>
      <c r="AU145" s="96"/>
      <c r="AV145" s="96"/>
      <c r="AW145" s="96"/>
      <c r="AX145" s="96"/>
      <c r="AY145" s="96"/>
      <c r="AZ145" s="96"/>
      <c r="BA145" s="96"/>
      <c r="BB145" s="96"/>
      <c r="BC145" s="96"/>
      <c r="BD145" s="96"/>
      <c r="BE145" s="96"/>
      <c r="BF145" s="96"/>
      <c r="BG145" s="96"/>
      <c r="BH145" s="96"/>
      <c r="BI145" s="96"/>
      <c r="BJ145" s="96"/>
      <c r="BK145" s="96"/>
      <c r="BL145" s="96"/>
      <c r="BM145" s="96"/>
      <c r="BN145" s="96"/>
      <c r="BO145" s="96"/>
      <c r="BP145" s="96"/>
      <c r="BQ145" s="96"/>
      <c r="BR145" s="96"/>
      <c r="BS145" s="96"/>
      <c r="BT145" s="96"/>
      <c r="BU145" s="96"/>
      <c r="BV145" s="96"/>
      <c r="BW145" s="96"/>
      <c r="BX145" s="96"/>
      <c r="BY145" s="96"/>
      <c r="BZ145" s="96"/>
      <c r="CA145" s="96"/>
      <c r="CB145" s="96"/>
      <c r="CC145" s="96"/>
      <c r="CD145" s="96"/>
      <c r="CE145" s="96"/>
      <c r="CF145" s="96"/>
      <c r="CG145" s="96"/>
      <c r="CH145" s="96"/>
      <c r="CI145" s="96"/>
      <c r="CJ145" s="96"/>
      <c r="CK145" s="96"/>
      <c r="CL145" s="96"/>
      <c r="CM145" s="96"/>
      <c r="CN145" s="96"/>
    </row>
    <row r="146" spans="3:92">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AR146" s="96"/>
      <c r="AS146" s="96"/>
      <c r="AT146" s="96"/>
      <c r="AU146" s="96"/>
      <c r="AV146" s="96"/>
      <c r="AW146" s="96"/>
      <c r="AX146" s="96"/>
      <c r="AY146" s="96"/>
      <c r="AZ146" s="96"/>
      <c r="BA146" s="96"/>
      <c r="BB146" s="96"/>
      <c r="BC146" s="96"/>
      <c r="BD146" s="96"/>
      <c r="BE146" s="96"/>
      <c r="BF146" s="96"/>
      <c r="BG146" s="96"/>
      <c r="BH146" s="96"/>
      <c r="BI146" s="96"/>
      <c r="BJ146" s="96"/>
      <c r="BK146" s="96"/>
      <c r="BL146" s="96"/>
      <c r="BM146" s="96"/>
      <c r="BN146" s="96"/>
      <c r="BO146" s="96"/>
      <c r="BP146" s="96"/>
      <c r="BQ146" s="96"/>
      <c r="BR146" s="96"/>
      <c r="BS146" s="96"/>
      <c r="BT146" s="96"/>
      <c r="BU146" s="96"/>
      <c r="BV146" s="96"/>
      <c r="BW146" s="96"/>
      <c r="BX146" s="96"/>
      <c r="BY146" s="96"/>
      <c r="BZ146" s="96"/>
      <c r="CA146" s="96"/>
      <c r="CB146" s="96"/>
      <c r="CC146" s="96"/>
      <c r="CD146" s="96"/>
      <c r="CE146" s="96"/>
      <c r="CF146" s="96"/>
      <c r="CG146" s="96"/>
      <c r="CH146" s="96"/>
      <c r="CI146" s="96"/>
      <c r="CJ146" s="96"/>
      <c r="CK146" s="96"/>
      <c r="CL146" s="96"/>
      <c r="CM146" s="96"/>
      <c r="CN146" s="96"/>
    </row>
    <row r="147" spans="3:92">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c r="AG147" s="96"/>
      <c r="AH147" s="96"/>
      <c r="AI147" s="96"/>
      <c r="AJ147" s="96"/>
      <c r="AK147" s="96"/>
      <c r="AL147" s="96"/>
      <c r="AM147" s="96"/>
      <c r="AN147" s="96"/>
      <c r="AO147" s="96"/>
      <c r="AP147" s="96"/>
      <c r="AQ147" s="96"/>
      <c r="AR147" s="96"/>
      <c r="AS147" s="96"/>
      <c r="AT147" s="96"/>
      <c r="AU147" s="96"/>
      <c r="AV147" s="96"/>
      <c r="AW147" s="96"/>
      <c r="AX147" s="96"/>
      <c r="AY147" s="96"/>
      <c r="AZ147" s="96"/>
      <c r="BA147" s="96"/>
      <c r="BB147" s="96"/>
      <c r="BC147" s="96"/>
      <c r="BD147" s="96"/>
      <c r="BE147" s="96"/>
      <c r="BF147" s="96"/>
      <c r="BG147" s="96"/>
      <c r="BH147" s="96"/>
      <c r="BI147" s="96"/>
      <c r="BJ147" s="96"/>
      <c r="BK147" s="96"/>
      <c r="BL147" s="96"/>
      <c r="BM147" s="96"/>
      <c r="BN147" s="96"/>
      <c r="BO147" s="96"/>
      <c r="BP147" s="96"/>
      <c r="BQ147" s="96"/>
      <c r="BR147" s="96"/>
      <c r="BS147" s="96"/>
      <c r="BT147" s="96"/>
      <c r="BU147" s="96"/>
      <c r="BV147" s="96"/>
      <c r="BW147" s="96"/>
      <c r="BX147" s="96"/>
      <c r="BY147" s="96"/>
      <c r="BZ147" s="96"/>
      <c r="CA147" s="96"/>
      <c r="CB147" s="96"/>
      <c r="CC147" s="96"/>
      <c r="CD147" s="96"/>
      <c r="CE147" s="96"/>
      <c r="CF147" s="96"/>
      <c r="CG147" s="96"/>
      <c r="CH147" s="96"/>
      <c r="CI147" s="96"/>
      <c r="CJ147" s="96"/>
      <c r="CK147" s="96"/>
      <c r="CL147" s="96"/>
      <c r="CM147" s="96"/>
      <c r="CN147" s="96"/>
    </row>
    <row r="148" spans="3:92">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c r="AR148" s="96"/>
      <c r="AS148" s="96"/>
      <c r="AT148" s="96"/>
      <c r="AU148" s="96"/>
      <c r="AV148" s="96"/>
      <c r="AW148" s="96"/>
      <c r="AX148" s="96"/>
      <c r="AY148" s="96"/>
      <c r="AZ148" s="96"/>
      <c r="BA148" s="96"/>
      <c r="BB148" s="96"/>
      <c r="BC148" s="96"/>
      <c r="BD148" s="96"/>
      <c r="BE148" s="96"/>
      <c r="BF148" s="96"/>
      <c r="BG148" s="96"/>
      <c r="BH148" s="96"/>
      <c r="BI148" s="96"/>
      <c r="BJ148" s="96"/>
      <c r="BK148" s="96"/>
      <c r="BL148" s="96"/>
      <c r="BM148" s="96"/>
      <c r="BN148" s="96"/>
      <c r="BO148" s="96"/>
      <c r="BP148" s="96"/>
      <c r="BQ148" s="96"/>
      <c r="BR148" s="96"/>
      <c r="BS148" s="96"/>
      <c r="BT148" s="96"/>
      <c r="BU148" s="96"/>
      <c r="BV148" s="96"/>
      <c r="BW148" s="96"/>
      <c r="BX148" s="96"/>
      <c r="BY148" s="96"/>
      <c r="BZ148" s="96"/>
      <c r="CA148" s="96"/>
      <c r="CB148" s="96"/>
      <c r="CC148" s="96"/>
      <c r="CD148" s="96"/>
      <c r="CE148" s="96"/>
      <c r="CF148" s="96"/>
      <c r="CG148" s="96"/>
      <c r="CH148" s="96"/>
      <c r="CI148" s="96"/>
      <c r="CJ148" s="96"/>
      <c r="CK148" s="96"/>
      <c r="CL148" s="96"/>
      <c r="CM148" s="96"/>
      <c r="CN148" s="96"/>
    </row>
    <row r="149" spans="3:92">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c r="AG149" s="96"/>
      <c r="AH149" s="96"/>
      <c r="AI149" s="96"/>
      <c r="AJ149" s="96"/>
      <c r="AK149" s="96"/>
      <c r="AL149" s="96"/>
      <c r="AM149" s="96"/>
      <c r="AN149" s="96"/>
      <c r="AO149" s="96"/>
      <c r="AP149" s="96"/>
      <c r="AQ149" s="96"/>
      <c r="AR149" s="96"/>
      <c r="AS149" s="96"/>
      <c r="AT149" s="96"/>
      <c r="AU149" s="96"/>
      <c r="AV149" s="96"/>
      <c r="AW149" s="96"/>
      <c r="AX149" s="96"/>
      <c r="AY149" s="96"/>
      <c r="AZ149" s="96"/>
      <c r="BA149" s="96"/>
      <c r="BB149" s="96"/>
      <c r="BC149" s="96"/>
      <c r="BD149" s="96"/>
      <c r="BE149" s="96"/>
      <c r="BF149" s="96"/>
      <c r="BG149" s="96"/>
      <c r="BH149" s="96"/>
      <c r="BI149" s="96"/>
      <c r="BJ149" s="96"/>
      <c r="BK149" s="96"/>
      <c r="BL149" s="96"/>
      <c r="BM149" s="96"/>
      <c r="BN149" s="96"/>
      <c r="BO149" s="96"/>
      <c r="BP149" s="96"/>
      <c r="BQ149" s="96"/>
      <c r="BR149" s="96"/>
      <c r="BS149" s="96"/>
      <c r="BT149" s="96"/>
      <c r="BU149" s="96"/>
      <c r="BV149" s="96"/>
      <c r="BW149" s="96"/>
      <c r="BX149" s="96"/>
      <c r="BY149" s="96"/>
      <c r="BZ149" s="96"/>
      <c r="CA149" s="96"/>
      <c r="CB149" s="96"/>
      <c r="CC149" s="96"/>
      <c r="CD149" s="96"/>
      <c r="CE149" s="96"/>
      <c r="CF149" s="96"/>
      <c r="CG149" s="96"/>
      <c r="CH149" s="96"/>
      <c r="CI149" s="96"/>
      <c r="CJ149" s="96"/>
      <c r="CK149" s="96"/>
      <c r="CL149" s="96"/>
      <c r="CM149" s="96"/>
      <c r="CN149" s="96"/>
    </row>
    <row r="150" spans="3:92">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c r="AM150" s="96"/>
      <c r="AN150" s="96"/>
      <c r="AO150" s="96"/>
      <c r="AP150" s="96"/>
      <c r="AQ150" s="96"/>
      <c r="AR150" s="96"/>
      <c r="AS150" s="96"/>
      <c r="AT150" s="96"/>
      <c r="AU150" s="96"/>
      <c r="AV150" s="96"/>
      <c r="AW150" s="96"/>
      <c r="AX150" s="96"/>
      <c r="AY150" s="96"/>
      <c r="AZ150" s="96"/>
      <c r="BA150" s="96"/>
      <c r="BB150" s="96"/>
      <c r="BC150" s="96"/>
      <c r="BD150" s="96"/>
      <c r="BE150" s="96"/>
      <c r="BF150" s="96"/>
      <c r="BG150" s="96"/>
      <c r="BH150" s="96"/>
      <c r="BI150" s="96"/>
      <c r="BJ150" s="96"/>
      <c r="BK150" s="96"/>
      <c r="BL150" s="96"/>
      <c r="BM150" s="96"/>
      <c r="BN150" s="96"/>
      <c r="BO150" s="96"/>
      <c r="BP150" s="96"/>
      <c r="BQ150" s="96"/>
      <c r="BR150" s="96"/>
      <c r="BS150" s="96"/>
      <c r="BT150" s="96"/>
      <c r="BU150" s="96"/>
      <c r="BV150" s="96"/>
      <c r="BW150" s="96"/>
      <c r="BX150" s="96"/>
      <c r="BY150" s="96"/>
      <c r="BZ150" s="96"/>
      <c r="CA150" s="96"/>
      <c r="CB150" s="96"/>
      <c r="CC150" s="96"/>
      <c r="CD150" s="96"/>
      <c r="CE150" s="96"/>
      <c r="CF150" s="96"/>
      <c r="CG150" s="96"/>
      <c r="CH150" s="96"/>
      <c r="CI150" s="96"/>
      <c r="CJ150" s="96"/>
      <c r="CK150" s="96"/>
      <c r="CL150" s="96"/>
      <c r="CM150" s="96"/>
      <c r="CN150" s="96"/>
    </row>
    <row r="151" spans="3:92">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6"/>
      <c r="AN151" s="96"/>
      <c r="AO151" s="96"/>
      <c r="AP151" s="96"/>
      <c r="AQ151" s="96"/>
      <c r="AR151" s="96"/>
      <c r="AS151" s="96"/>
      <c r="AT151" s="96"/>
      <c r="AU151" s="96"/>
      <c r="AV151" s="96"/>
      <c r="AW151" s="96"/>
      <c r="AX151" s="96"/>
      <c r="AY151" s="96"/>
      <c r="AZ151" s="96"/>
      <c r="BA151" s="96"/>
      <c r="BB151" s="96"/>
      <c r="BC151" s="96"/>
      <c r="BD151" s="96"/>
      <c r="BE151" s="96"/>
      <c r="BF151" s="96"/>
      <c r="BG151" s="96"/>
      <c r="BH151" s="96"/>
      <c r="BI151" s="96"/>
      <c r="BJ151" s="96"/>
      <c r="BK151" s="96"/>
      <c r="BL151" s="96"/>
      <c r="BM151" s="96"/>
      <c r="BN151" s="96"/>
      <c r="BO151" s="96"/>
      <c r="BP151" s="96"/>
      <c r="BQ151" s="96"/>
      <c r="BR151" s="96"/>
      <c r="BS151" s="96"/>
      <c r="BT151" s="96"/>
      <c r="BU151" s="96"/>
      <c r="BV151" s="96"/>
      <c r="BW151" s="96"/>
      <c r="BX151" s="96"/>
      <c r="BY151" s="96"/>
      <c r="BZ151" s="96"/>
      <c r="CA151" s="96"/>
      <c r="CB151" s="96"/>
      <c r="CC151" s="96"/>
      <c r="CD151" s="96"/>
      <c r="CE151" s="96"/>
      <c r="CF151" s="96"/>
      <c r="CG151" s="96"/>
      <c r="CH151" s="96"/>
      <c r="CI151" s="96"/>
      <c r="CJ151" s="96"/>
      <c r="CK151" s="96"/>
      <c r="CL151" s="96"/>
      <c r="CM151" s="96"/>
      <c r="CN151" s="96"/>
    </row>
    <row r="152" spans="3:92">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c r="AH152" s="96"/>
      <c r="AI152" s="96"/>
      <c r="AJ152" s="96"/>
      <c r="AK152" s="96"/>
      <c r="AL152" s="96"/>
      <c r="AM152" s="96"/>
      <c r="AN152" s="96"/>
      <c r="AO152" s="96"/>
      <c r="AP152" s="96"/>
      <c r="AQ152" s="96"/>
      <c r="AR152" s="96"/>
      <c r="AS152" s="96"/>
      <c r="AT152" s="96"/>
      <c r="AU152" s="96"/>
      <c r="AV152" s="96"/>
      <c r="AW152" s="96"/>
      <c r="AX152" s="96"/>
      <c r="AY152" s="96"/>
      <c r="AZ152" s="96"/>
      <c r="BA152" s="96"/>
      <c r="BB152" s="96"/>
      <c r="BC152" s="96"/>
      <c r="BD152" s="96"/>
      <c r="BE152" s="96"/>
      <c r="BF152" s="96"/>
      <c r="BG152" s="96"/>
      <c r="BH152" s="96"/>
      <c r="BI152" s="96"/>
      <c r="BJ152" s="96"/>
      <c r="BK152" s="96"/>
      <c r="BL152" s="96"/>
      <c r="BM152" s="96"/>
      <c r="BN152" s="96"/>
      <c r="BO152" s="96"/>
      <c r="BP152" s="96"/>
      <c r="BQ152" s="96"/>
      <c r="BR152" s="96"/>
      <c r="BS152" s="96"/>
      <c r="BT152" s="96"/>
      <c r="BU152" s="96"/>
      <c r="BV152" s="96"/>
      <c r="BW152" s="96"/>
      <c r="BX152" s="96"/>
      <c r="BY152" s="96"/>
      <c r="BZ152" s="96"/>
      <c r="CA152" s="96"/>
      <c r="CB152" s="96"/>
      <c r="CC152" s="96"/>
      <c r="CD152" s="96"/>
      <c r="CE152" s="96"/>
      <c r="CF152" s="96"/>
      <c r="CG152" s="96"/>
      <c r="CH152" s="96"/>
      <c r="CI152" s="96"/>
      <c r="CJ152" s="96"/>
      <c r="CK152" s="96"/>
      <c r="CL152" s="96"/>
      <c r="CM152" s="96"/>
      <c r="CN152" s="96"/>
    </row>
    <row r="153" spans="3:92">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6"/>
      <c r="AM153" s="96"/>
      <c r="AN153" s="96"/>
      <c r="AO153" s="96"/>
      <c r="AP153" s="96"/>
      <c r="AQ153" s="96"/>
      <c r="AR153" s="96"/>
      <c r="AS153" s="96"/>
      <c r="AT153" s="96"/>
      <c r="AU153" s="96"/>
      <c r="AV153" s="96"/>
      <c r="AW153" s="96"/>
      <c r="AX153" s="96"/>
      <c r="AY153" s="96"/>
      <c r="AZ153" s="96"/>
      <c r="BA153" s="96"/>
      <c r="BB153" s="96"/>
      <c r="BC153" s="96"/>
      <c r="BD153" s="96"/>
      <c r="BE153" s="96"/>
      <c r="BF153" s="96"/>
      <c r="BG153" s="96"/>
      <c r="BH153" s="96"/>
      <c r="BI153" s="96"/>
      <c r="BJ153" s="96"/>
      <c r="BK153" s="96"/>
      <c r="BL153" s="96"/>
      <c r="BM153" s="96"/>
      <c r="BN153" s="96"/>
      <c r="BO153" s="96"/>
      <c r="BP153" s="96"/>
      <c r="BQ153" s="96"/>
      <c r="BR153" s="96"/>
      <c r="BS153" s="96"/>
      <c r="BT153" s="96"/>
      <c r="BU153" s="96"/>
      <c r="BV153" s="96"/>
      <c r="BW153" s="96"/>
      <c r="BX153" s="96"/>
      <c r="BY153" s="96"/>
      <c r="BZ153" s="96"/>
      <c r="CA153" s="96"/>
      <c r="CB153" s="96"/>
      <c r="CC153" s="96"/>
      <c r="CD153" s="96"/>
      <c r="CE153" s="96"/>
      <c r="CF153" s="96"/>
      <c r="CG153" s="96"/>
      <c r="CH153" s="96"/>
      <c r="CI153" s="96"/>
      <c r="CJ153" s="96"/>
      <c r="CK153" s="96"/>
      <c r="CL153" s="96"/>
      <c r="CM153" s="96"/>
      <c r="CN153" s="96"/>
    </row>
    <row r="154" spans="3:92">
      <c r="C154" s="96"/>
      <c r="D154" s="96"/>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c r="AG154" s="96"/>
      <c r="AH154" s="96"/>
      <c r="AI154" s="96"/>
      <c r="AJ154" s="96"/>
      <c r="AK154" s="96"/>
      <c r="AL154" s="96"/>
      <c r="AM154" s="96"/>
      <c r="AN154" s="96"/>
      <c r="AO154" s="96"/>
      <c r="AP154" s="96"/>
      <c r="AQ154" s="96"/>
      <c r="AR154" s="96"/>
      <c r="AS154" s="96"/>
      <c r="AT154" s="96"/>
      <c r="AU154" s="96"/>
      <c r="AV154" s="96"/>
      <c r="AW154" s="96"/>
      <c r="AX154" s="96"/>
      <c r="AY154" s="96"/>
      <c r="AZ154" s="96"/>
      <c r="BA154" s="96"/>
      <c r="BB154" s="96"/>
      <c r="BC154" s="96"/>
      <c r="BD154" s="96"/>
      <c r="BE154" s="96"/>
      <c r="BF154" s="96"/>
      <c r="BG154" s="96"/>
      <c r="BH154" s="96"/>
      <c r="BI154" s="96"/>
      <c r="BJ154" s="96"/>
      <c r="BK154" s="96"/>
      <c r="BL154" s="96"/>
      <c r="BM154" s="96"/>
      <c r="BN154" s="96"/>
      <c r="BO154" s="96"/>
      <c r="BP154" s="96"/>
      <c r="BQ154" s="96"/>
      <c r="BR154" s="96"/>
      <c r="BS154" s="96"/>
      <c r="BT154" s="96"/>
      <c r="BU154" s="96"/>
      <c r="BV154" s="96"/>
      <c r="BW154" s="96"/>
      <c r="BX154" s="96"/>
      <c r="BY154" s="96"/>
      <c r="BZ154" s="96"/>
      <c r="CA154" s="96"/>
      <c r="CB154" s="96"/>
      <c r="CC154" s="96"/>
      <c r="CD154" s="96"/>
      <c r="CE154" s="96"/>
      <c r="CF154" s="96"/>
      <c r="CG154" s="96"/>
      <c r="CH154" s="96"/>
      <c r="CI154" s="96"/>
      <c r="CJ154" s="96"/>
      <c r="CK154" s="96"/>
      <c r="CL154" s="96"/>
      <c r="CM154" s="96"/>
      <c r="CN154" s="96"/>
    </row>
    <row r="155" spans="3:92">
      <c r="C155" s="96"/>
      <c r="D155" s="96"/>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c r="AG155" s="96"/>
      <c r="AH155" s="96"/>
      <c r="AI155" s="96"/>
      <c r="AJ155" s="96"/>
      <c r="AK155" s="96"/>
      <c r="AL155" s="96"/>
      <c r="AM155" s="96"/>
      <c r="AN155" s="96"/>
      <c r="AO155" s="96"/>
      <c r="AP155" s="96"/>
      <c r="AQ155" s="96"/>
      <c r="AR155" s="96"/>
      <c r="AS155" s="96"/>
      <c r="AT155" s="96"/>
      <c r="AU155" s="96"/>
      <c r="AV155" s="96"/>
      <c r="AW155" s="96"/>
      <c r="AX155" s="96"/>
      <c r="AY155" s="96"/>
      <c r="AZ155" s="96"/>
      <c r="BA155" s="96"/>
      <c r="BB155" s="96"/>
      <c r="BC155" s="96"/>
      <c r="BD155" s="96"/>
      <c r="BE155" s="96"/>
      <c r="BF155" s="96"/>
      <c r="BG155" s="96"/>
      <c r="BH155" s="96"/>
      <c r="BI155" s="96"/>
      <c r="BJ155" s="96"/>
      <c r="BK155" s="96"/>
      <c r="BL155" s="96"/>
      <c r="BM155" s="96"/>
      <c r="BN155" s="96"/>
      <c r="BO155" s="96"/>
      <c r="BP155" s="96"/>
      <c r="BQ155" s="96"/>
      <c r="BR155" s="96"/>
      <c r="BS155" s="96"/>
      <c r="BT155" s="96"/>
      <c r="BU155" s="96"/>
      <c r="BV155" s="96"/>
      <c r="BW155" s="96"/>
      <c r="BX155" s="96"/>
      <c r="BY155" s="96"/>
      <c r="BZ155" s="96"/>
      <c r="CA155" s="96"/>
      <c r="CB155" s="96"/>
      <c r="CC155" s="96"/>
      <c r="CD155" s="96"/>
      <c r="CE155" s="96"/>
      <c r="CF155" s="96"/>
      <c r="CG155" s="96"/>
      <c r="CH155" s="96"/>
      <c r="CI155" s="96"/>
      <c r="CJ155" s="96"/>
      <c r="CK155" s="96"/>
      <c r="CL155" s="96"/>
      <c r="CM155" s="96"/>
      <c r="CN155" s="96"/>
    </row>
    <row r="156" spans="3:92">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c r="AG156" s="96"/>
      <c r="AH156" s="96"/>
      <c r="AI156" s="96"/>
      <c r="AJ156" s="96"/>
      <c r="AK156" s="96"/>
      <c r="AL156" s="96"/>
      <c r="AM156" s="96"/>
      <c r="AN156" s="96"/>
      <c r="AO156" s="96"/>
      <c r="AP156" s="96"/>
      <c r="AQ156" s="96"/>
      <c r="AR156" s="96"/>
      <c r="AS156" s="96"/>
      <c r="AT156" s="96"/>
      <c r="AU156" s="96"/>
      <c r="AV156" s="96"/>
      <c r="AW156" s="96"/>
      <c r="AX156" s="96"/>
      <c r="AY156" s="96"/>
      <c r="AZ156" s="96"/>
      <c r="BA156" s="96"/>
      <c r="BB156" s="96"/>
      <c r="BC156" s="96"/>
      <c r="BD156" s="96"/>
      <c r="BE156" s="96"/>
      <c r="BF156" s="96"/>
      <c r="BG156" s="96"/>
      <c r="BH156" s="96"/>
      <c r="BI156" s="96"/>
      <c r="BJ156" s="96"/>
      <c r="BK156" s="96"/>
      <c r="BL156" s="96"/>
      <c r="BM156" s="96"/>
      <c r="BN156" s="96"/>
      <c r="BO156" s="96"/>
      <c r="BP156" s="96"/>
      <c r="BQ156" s="96"/>
      <c r="BR156" s="96"/>
      <c r="BS156" s="96"/>
      <c r="BT156" s="96"/>
      <c r="BU156" s="96"/>
      <c r="BV156" s="96"/>
      <c r="BW156" s="96"/>
      <c r="BX156" s="96"/>
      <c r="BY156" s="96"/>
      <c r="BZ156" s="96"/>
      <c r="CA156" s="96"/>
      <c r="CB156" s="96"/>
      <c r="CC156" s="96"/>
      <c r="CD156" s="96"/>
      <c r="CE156" s="96"/>
      <c r="CF156" s="96"/>
      <c r="CG156" s="96"/>
      <c r="CH156" s="96"/>
      <c r="CI156" s="96"/>
      <c r="CJ156" s="96"/>
      <c r="CK156" s="96"/>
      <c r="CL156" s="96"/>
      <c r="CM156" s="96"/>
      <c r="CN156" s="96"/>
    </row>
    <row r="157" spans="3:92">
      <c r="C157" s="96"/>
      <c r="D157" s="96"/>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c r="AG157" s="96"/>
      <c r="AH157" s="96"/>
      <c r="AI157" s="96"/>
      <c r="AJ157" s="96"/>
      <c r="AK157" s="96"/>
      <c r="AL157" s="96"/>
      <c r="AM157" s="96"/>
      <c r="AN157" s="96"/>
      <c r="AO157" s="96"/>
      <c r="AP157" s="96"/>
      <c r="AQ157" s="96"/>
      <c r="AR157" s="96"/>
      <c r="AS157" s="96"/>
      <c r="AT157" s="96"/>
      <c r="AU157" s="96"/>
      <c r="AV157" s="96"/>
      <c r="AW157" s="96"/>
      <c r="AX157" s="96"/>
      <c r="AY157" s="96"/>
      <c r="AZ157" s="96"/>
      <c r="BA157" s="96"/>
      <c r="BB157" s="96"/>
      <c r="BC157" s="96"/>
      <c r="BD157" s="96"/>
      <c r="BE157" s="96"/>
      <c r="BF157" s="96"/>
      <c r="BG157" s="96"/>
      <c r="BH157" s="96"/>
      <c r="BI157" s="96"/>
      <c r="BJ157" s="96"/>
      <c r="BK157" s="96"/>
      <c r="BL157" s="96"/>
      <c r="BM157" s="96"/>
      <c r="BN157" s="96"/>
      <c r="BO157" s="96"/>
      <c r="BP157" s="96"/>
      <c r="BQ157" s="96"/>
      <c r="BR157" s="96"/>
      <c r="BS157" s="96"/>
      <c r="BT157" s="96"/>
      <c r="BU157" s="96"/>
      <c r="BV157" s="96"/>
      <c r="BW157" s="96"/>
      <c r="BX157" s="96"/>
      <c r="BY157" s="96"/>
      <c r="BZ157" s="96"/>
      <c r="CA157" s="96"/>
      <c r="CB157" s="96"/>
      <c r="CC157" s="96"/>
      <c r="CD157" s="96"/>
      <c r="CE157" s="96"/>
      <c r="CF157" s="96"/>
      <c r="CG157" s="96"/>
      <c r="CH157" s="96"/>
      <c r="CI157" s="96"/>
      <c r="CJ157" s="96"/>
      <c r="CK157" s="96"/>
      <c r="CL157" s="96"/>
      <c r="CM157" s="96"/>
      <c r="CN157" s="96"/>
    </row>
    <row r="158" spans="3:92">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c r="AG158" s="96"/>
      <c r="AH158" s="96"/>
      <c r="AI158" s="96"/>
      <c r="AJ158" s="96"/>
      <c r="AK158" s="96"/>
      <c r="AL158" s="96"/>
      <c r="AM158" s="96"/>
      <c r="AN158" s="96"/>
      <c r="AO158" s="96"/>
      <c r="AP158" s="96"/>
      <c r="AQ158" s="96"/>
      <c r="AR158" s="96"/>
      <c r="AS158" s="96"/>
      <c r="AT158" s="96"/>
      <c r="AU158" s="96"/>
      <c r="AV158" s="96"/>
      <c r="AW158" s="96"/>
      <c r="AX158" s="96"/>
      <c r="AY158" s="96"/>
      <c r="AZ158" s="96"/>
      <c r="BA158" s="96"/>
      <c r="BB158" s="96"/>
      <c r="BC158" s="96"/>
      <c r="BD158" s="96"/>
      <c r="BE158" s="96"/>
      <c r="BF158" s="96"/>
      <c r="BG158" s="96"/>
      <c r="BH158" s="96"/>
      <c r="BI158" s="96"/>
      <c r="BJ158" s="96"/>
      <c r="BK158" s="96"/>
      <c r="BL158" s="96"/>
      <c r="BM158" s="96"/>
      <c r="BN158" s="96"/>
      <c r="BO158" s="96"/>
      <c r="BP158" s="96"/>
      <c r="BQ158" s="96"/>
      <c r="BR158" s="96"/>
      <c r="BS158" s="96"/>
      <c r="BT158" s="96"/>
      <c r="BU158" s="96"/>
      <c r="BV158" s="96"/>
      <c r="BW158" s="96"/>
      <c r="BX158" s="96"/>
      <c r="BY158" s="96"/>
      <c r="BZ158" s="96"/>
      <c r="CA158" s="96"/>
      <c r="CB158" s="96"/>
      <c r="CC158" s="96"/>
      <c r="CD158" s="96"/>
      <c r="CE158" s="96"/>
      <c r="CF158" s="96"/>
      <c r="CG158" s="96"/>
      <c r="CH158" s="96"/>
      <c r="CI158" s="96"/>
      <c r="CJ158" s="96"/>
      <c r="CK158" s="96"/>
      <c r="CL158" s="96"/>
      <c r="CM158" s="96"/>
      <c r="CN158" s="96"/>
    </row>
    <row r="159" spans="3:92">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c r="AR159" s="96"/>
      <c r="AS159" s="96"/>
      <c r="AT159" s="96"/>
      <c r="AU159" s="96"/>
      <c r="AV159" s="96"/>
      <c r="AW159" s="96"/>
      <c r="AX159" s="96"/>
      <c r="AY159" s="96"/>
      <c r="AZ159" s="96"/>
      <c r="BA159" s="96"/>
      <c r="BB159" s="96"/>
      <c r="BC159" s="96"/>
      <c r="BD159" s="96"/>
      <c r="BE159" s="96"/>
      <c r="BF159" s="96"/>
      <c r="BG159" s="96"/>
      <c r="BH159" s="96"/>
      <c r="BI159" s="96"/>
      <c r="BJ159" s="96"/>
      <c r="BK159" s="96"/>
      <c r="BL159" s="96"/>
      <c r="BM159" s="96"/>
      <c r="BN159" s="96"/>
      <c r="BO159" s="96"/>
      <c r="BP159" s="96"/>
      <c r="BQ159" s="96"/>
      <c r="BR159" s="96"/>
      <c r="BS159" s="96"/>
      <c r="BT159" s="96"/>
      <c r="BU159" s="96"/>
      <c r="BV159" s="96"/>
      <c r="BW159" s="96"/>
      <c r="BX159" s="96"/>
      <c r="BY159" s="96"/>
      <c r="BZ159" s="96"/>
      <c r="CA159" s="96"/>
      <c r="CB159" s="96"/>
      <c r="CC159" s="96"/>
      <c r="CD159" s="96"/>
      <c r="CE159" s="96"/>
      <c r="CF159" s="96"/>
      <c r="CG159" s="96"/>
      <c r="CH159" s="96"/>
      <c r="CI159" s="96"/>
      <c r="CJ159" s="96"/>
      <c r="CK159" s="96"/>
      <c r="CL159" s="96"/>
      <c r="CM159" s="96"/>
      <c r="CN159" s="96"/>
    </row>
    <row r="160" spans="3:92">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c r="AG160" s="96"/>
      <c r="AH160" s="96"/>
      <c r="AI160" s="96"/>
      <c r="AJ160" s="96"/>
      <c r="AK160" s="96"/>
      <c r="AL160" s="96"/>
      <c r="AM160" s="96"/>
      <c r="AN160" s="96"/>
      <c r="AO160" s="96"/>
      <c r="AP160" s="96"/>
      <c r="AQ160" s="96"/>
      <c r="AR160" s="96"/>
      <c r="AS160" s="96"/>
      <c r="AT160" s="96"/>
      <c r="AU160" s="96"/>
      <c r="AV160" s="96"/>
      <c r="AW160" s="96"/>
      <c r="AX160" s="96"/>
      <c r="AY160" s="96"/>
      <c r="AZ160" s="96"/>
      <c r="BA160" s="96"/>
      <c r="BB160" s="96"/>
      <c r="BC160" s="96"/>
      <c r="BD160" s="96"/>
      <c r="BE160" s="96"/>
      <c r="BF160" s="96"/>
      <c r="BG160" s="96"/>
      <c r="BH160" s="96"/>
      <c r="BI160" s="96"/>
      <c r="BJ160" s="96"/>
      <c r="BK160" s="96"/>
      <c r="BL160" s="96"/>
      <c r="BM160" s="96"/>
      <c r="BN160" s="96"/>
      <c r="BO160" s="96"/>
      <c r="BP160" s="96"/>
      <c r="BQ160" s="96"/>
      <c r="BR160" s="96"/>
      <c r="BS160" s="96"/>
      <c r="BT160" s="96"/>
      <c r="BU160" s="96"/>
      <c r="BV160" s="96"/>
      <c r="BW160" s="96"/>
      <c r="BX160" s="96"/>
      <c r="BY160" s="96"/>
      <c r="BZ160" s="96"/>
      <c r="CA160" s="96"/>
      <c r="CB160" s="96"/>
      <c r="CC160" s="96"/>
      <c r="CD160" s="96"/>
      <c r="CE160" s="96"/>
      <c r="CF160" s="96"/>
      <c r="CG160" s="96"/>
      <c r="CH160" s="96"/>
      <c r="CI160" s="96"/>
      <c r="CJ160" s="96"/>
      <c r="CK160" s="96"/>
      <c r="CL160" s="96"/>
      <c r="CM160" s="96"/>
      <c r="CN160" s="96"/>
    </row>
    <row r="161" spans="3:92">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6"/>
      <c r="AM161" s="96"/>
      <c r="AN161" s="96"/>
      <c r="AO161" s="96"/>
      <c r="AP161" s="96"/>
      <c r="AQ161" s="96"/>
      <c r="AR161" s="96"/>
      <c r="AS161" s="96"/>
      <c r="AT161" s="96"/>
      <c r="AU161" s="96"/>
      <c r="AV161" s="96"/>
      <c r="AW161" s="96"/>
      <c r="AX161" s="96"/>
      <c r="AY161" s="96"/>
      <c r="AZ161" s="96"/>
      <c r="BA161" s="96"/>
      <c r="BB161" s="96"/>
      <c r="BC161" s="96"/>
      <c r="BD161" s="96"/>
      <c r="BE161" s="96"/>
      <c r="BF161" s="96"/>
      <c r="BG161" s="96"/>
      <c r="BH161" s="96"/>
      <c r="BI161" s="96"/>
      <c r="BJ161" s="96"/>
      <c r="BK161" s="96"/>
      <c r="BL161" s="96"/>
      <c r="BM161" s="96"/>
      <c r="BN161" s="96"/>
      <c r="BO161" s="96"/>
      <c r="BP161" s="96"/>
      <c r="BQ161" s="96"/>
      <c r="BR161" s="96"/>
      <c r="BS161" s="96"/>
      <c r="BT161" s="96"/>
      <c r="BU161" s="96"/>
      <c r="BV161" s="96"/>
      <c r="BW161" s="96"/>
      <c r="BX161" s="96"/>
      <c r="BY161" s="96"/>
      <c r="BZ161" s="96"/>
      <c r="CA161" s="96"/>
      <c r="CB161" s="96"/>
      <c r="CC161" s="96"/>
      <c r="CD161" s="96"/>
      <c r="CE161" s="96"/>
      <c r="CF161" s="96"/>
      <c r="CG161" s="96"/>
      <c r="CH161" s="96"/>
      <c r="CI161" s="96"/>
      <c r="CJ161" s="96"/>
      <c r="CK161" s="96"/>
      <c r="CL161" s="96"/>
      <c r="CM161" s="96"/>
      <c r="CN161" s="96"/>
    </row>
    <row r="162" spans="3:92">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c r="AF162" s="96"/>
      <c r="AG162" s="96"/>
      <c r="AH162" s="96"/>
      <c r="AI162" s="96"/>
      <c r="AJ162" s="96"/>
      <c r="AK162" s="96"/>
      <c r="AL162" s="96"/>
      <c r="AM162" s="96"/>
      <c r="AN162" s="96"/>
      <c r="AO162" s="96"/>
      <c r="AP162" s="96"/>
      <c r="AQ162" s="96"/>
      <c r="AR162" s="96"/>
      <c r="AS162" s="96"/>
      <c r="AT162" s="96"/>
      <c r="AU162" s="96"/>
      <c r="AV162" s="96"/>
      <c r="AW162" s="96"/>
      <c r="AX162" s="96"/>
      <c r="AY162" s="96"/>
      <c r="AZ162" s="96"/>
      <c r="BA162" s="96"/>
      <c r="BB162" s="96"/>
      <c r="BC162" s="96"/>
      <c r="BD162" s="96"/>
      <c r="BE162" s="96"/>
      <c r="BF162" s="96"/>
      <c r="BG162" s="96"/>
      <c r="BH162" s="96"/>
      <c r="BI162" s="96"/>
      <c r="BJ162" s="96"/>
      <c r="BK162" s="96"/>
      <c r="BL162" s="96"/>
      <c r="BM162" s="96"/>
      <c r="BN162" s="96"/>
      <c r="BO162" s="96"/>
      <c r="BP162" s="96"/>
      <c r="BQ162" s="96"/>
      <c r="BR162" s="96"/>
      <c r="BS162" s="96"/>
      <c r="BT162" s="96"/>
      <c r="BU162" s="96"/>
      <c r="BV162" s="96"/>
      <c r="BW162" s="96"/>
      <c r="BX162" s="96"/>
      <c r="BY162" s="96"/>
      <c r="BZ162" s="96"/>
      <c r="CA162" s="96"/>
      <c r="CB162" s="96"/>
      <c r="CC162" s="96"/>
      <c r="CD162" s="96"/>
      <c r="CE162" s="96"/>
      <c r="CF162" s="96"/>
      <c r="CG162" s="96"/>
      <c r="CH162" s="96"/>
      <c r="CI162" s="96"/>
      <c r="CJ162" s="96"/>
      <c r="CK162" s="96"/>
      <c r="CL162" s="96"/>
      <c r="CM162" s="96"/>
      <c r="CN162" s="96"/>
    </row>
    <row r="163" spans="3:92">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c r="AH163" s="96"/>
      <c r="AI163" s="96"/>
      <c r="AJ163" s="96"/>
      <c r="AK163" s="96"/>
      <c r="AL163" s="96"/>
      <c r="AM163" s="96"/>
      <c r="AN163" s="96"/>
      <c r="AO163" s="96"/>
      <c r="AP163" s="96"/>
      <c r="AQ163" s="96"/>
      <c r="AR163" s="96"/>
      <c r="AS163" s="96"/>
      <c r="AT163" s="96"/>
      <c r="AU163" s="96"/>
      <c r="AV163" s="96"/>
      <c r="AW163" s="96"/>
      <c r="AX163" s="96"/>
      <c r="AY163" s="96"/>
      <c r="AZ163" s="96"/>
      <c r="BA163" s="96"/>
      <c r="BB163" s="96"/>
      <c r="BC163" s="96"/>
      <c r="BD163" s="96"/>
      <c r="BE163" s="96"/>
      <c r="BF163" s="96"/>
      <c r="BG163" s="96"/>
      <c r="BH163" s="96"/>
      <c r="BI163" s="96"/>
      <c r="BJ163" s="96"/>
      <c r="BK163" s="96"/>
      <c r="BL163" s="96"/>
      <c r="BM163" s="96"/>
      <c r="BN163" s="96"/>
      <c r="BO163" s="96"/>
      <c r="BP163" s="96"/>
      <c r="BQ163" s="96"/>
      <c r="BR163" s="96"/>
      <c r="BS163" s="96"/>
      <c r="BT163" s="96"/>
      <c r="BU163" s="96"/>
      <c r="BV163" s="96"/>
      <c r="BW163" s="96"/>
      <c r="BX163" s="96"/>
      <c r="BY163" s="96"/>
      <c r="BZ163" s="96"/>
      <c r="CA163" s="96"/>
      <c r="CB163" s="96"/>
      <c r="CC163" s="96"/>
      <c r="CD163" s="96"/>
      <c r="CE163" s="96"/>
      <c r="CF163" s="96"/>
      <c r="CG163" s="96"/>
      <c r="CH163" s="96"/>
      <c r="CI163" s="96"/>
      <c r="CJ163" s="96"/>
      <c r="CK163" s="96"/>
      <c r="CL163" s="96"/>
      <c r="CM163" s="96"/>
      <c r="CN163" s="96"/>
    </row>
    <row r="164" spans="3:92">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c r="AF164" s="96"/>
      <c r="AG164" s="96"/>
      <c r="AH164" s="96"/>
      <c r="AI164" s="96"/>
      <c r="AJ164" s="96"/>
      <c r="AK164" s="96"/>
      <c r="AL164" s="96"/>
      <c r="AM164" s="96"/>
      <c r="AN164" s="96"/>
      <c r="AO164" s="96"/>
      <c r="AP164" s="96"/>
      <c r="AQ164" s="96"/>
      <c r="AR164" s="96"/>
      <c r="AS164" s="96"/>
      <c r="AT164" s="96"/>
      <c r="AU164" s="96"/>
      <c r="AV164" s="96"/>
      <c r="AW164" s="96"/>
      <c r="AX164" s="96"/>
      <c r="AY164" s="96"/>
      <c r="AZ164" s="96"/>
      <c r="BA164" s="96"/>
      <c r="BB164" s="96"/>
      <c r="BC164" s="96"/>
      <c r="BD164" s="96"/>
      <c r="BE164" s="96"/>
      <c r="BF164" s="96"/>
      <c r="BG164" s="96"/>
      <c r="BH164" s="96"/>
      <c r="BI164" s="96"/>
      <c r="BJ164" s="96"/>
      <c r="BK164" s="96"/>
      <c r="BL164" s="96"/>
      <c r="BM164" s="96"/>
      <c r="BN164" s="96"/>
      <c r="BO164" s="96"/>
      <c r="BP164" s="96"/>
      <c r="BQ164" s="96"/>
      <c r="BR164" s="96"/>
      <c r="BS164" s="96"/>
      <c r="BT164" s="96"/>
      <c r="BU164" s="96"/>
      <c r="BV164" s="96"/>
      <c r="BW164" s="96"/>
      <c r="BX164" s="96"/>
      <c r="BY164" s="96"/>
      <c r="BZ164" s="96"/>
      <c r="CA164" s="96"/>
      <c r="CB164" s="96"/>
      <c r="CC164" s="96"/>
      <c r="CD164" s="96"/>
      <c r="CE164" s="96"/>
      <c r="CF164" s="96"/>
      <c r="CG164" s="96"/>
      <c r="CH164" s="96"/>
      <c r="CI164" s="96"/>
      <c r="CJ164" s="96"/>
      <c r="CK164" s="96"/>
      <c r="CL164" s="96"/>
      <c r="CM164" s="96"/>
      <c r="CN164" s="96"/>
    </row>
    <row r="165" spans="3:92">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c r="AF165" s="96"/>
      <c r="AG165" s="96"/>
      <c r="AH165" s="96"/>
      <c r="AI165" s="96"/>
      <c r="AJ165" s="96"/>
      <c r="AK165" s="96"/>
      <c r="AL165" s="96"/>
      <c r="AM165" s="96"/>
      <c r="AN165" s="96"/>
      <c r="AO165" s="96"/>
      <c r="AP165" s="96"/>
      <c r="AQ165" s="96"/>
      <c r="AR165" s="96"/>
      <c r="AS165" s="96"/>
      <c r="AT165" s="96"/>
      <c r="AU165" s="96"/>
      <c r="AV165" s="96"/>
      <c r="AW165" s="96"/>
      <c r="AX165" s="96"/>
      <c r="AY165" s="96"/>
      <c r="AZ165" s="96"/>
      <c r="BA165" s="96"/>
      <c r="BB165" s="96"/>
      <c r="BC165" s="96"/>
      <c r="BD165" s="96"/>
      <c r="BE165" s="96"/>
      <c r="BF165" s="96"/>
      <c r="BG165" s="96"/>
      <c r="BH165" s="96"/>
      <c r="BI165" s="96"/>
      <c r="BJ165" s="96"/>
      <c r="BK165" s="96"/>
      <c r="BL165" s="96"/>
      <c r="BM165" s="96"/>
      <c r="BN165" s="96"/>
      <c r="BO165" s="96"/>
      <c r="BP165" s="96"/>
      <c r="BQ165" s="96"/>
      <c r="BR165" s="96"/>
      <c r="BS165" s="96"/>
      <c r="BT165" s="96"/>
      <c r="BU165" s="96"/>
      <c r="BV165" s="96"/>
      <c r="BW165" s="96"/>
      <c r="BX165" s="96"/>
      <c r="BY165" s="96"/>
      <c r="BZ165" s="96"/>
      <c r="CA165" s="96"/>
      <c r="CB165" s="96"/>
      <c r="CC165" s="96"/>
      <c r="CD165" s="96"/>
      <c r="CE165" s="96"/>
      <c r="CF165" s="96"/>
      <c r="CG165" s="96"/>
      <c r="CH165" s="96"/>
      <c r="CI165" s="96"/>
      <c r="CJ165" s="96"/>
      <c r="CK165" s="96"/>
      <c r="CL165" s="96"/>
      <c r="CM165" s="96"/>
      <c r="CN165" s="96"/>
    </row>
    <row r="166" spans="3:92">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c r="AF166" s="96"/>
      <c r="AG166" s="96"/>
      <c r="AH166" s="96"/>
      <c r="AI166" s="96"/>
      <c r="AJ166" s="96"/>
      <c r="AK166" s="96"/>
      <c r="AL166" s="96"/>
      <c r="AM166" s="96"/>
      <c r="AN166" s="96"/>
      <c r="AO166" s="96"/>
      <c r="AP166" s="96"/>
      <c r="AQ166" s="96"/>
      <c r="AR166" s="96"/>
      <c r="AS166" s="96"/>
      <c r="AT166" s="96"/>
      <c r="AU166" s="96"/>
      <c r="AV166" s="96"/>
      <c r="AW166" s="96"/>
      <c r="AX166" s="96"/>
      <c r="AY166" s="96"/>
      <c r="AZ166" s="96"/>
      <c r="BA166" s="96"/>
      <c r="BB166" s="96"/>
      <c r="BC166" s="96"/>
      <c r="BD166" s="96"/>
      <c r="BE166" s="96"/>
      <c r="BF166" s="96"/>
      <c r="BG166" s="96"/>
      <c r="BH166" s="96"/>
      <c r="BI166" s="96"/>
      <c r="BJ166" s="96"/>
      <c r="BK166" s="96"/>
      <c r="BL166" s="96"/>
      <c r="BM166" s="96"/>
      <c r="BN166" s="96"/>
      <c r="BO166" s="96"/>
      <c r="BP166" s="96"/>
      <c r="BQ166" s="96"/>
      <c r="BR166" s="96"/>
      <c r="BS166" s="96"/>
      <c r="BT166" s="96"/>
      <c r="BU166" s="96"/>
      <c r="BV166" s="96"/>
      <c r="BW166" s="96"/>
      <c r="BX166" s="96"/>
      <c r="BY166" s="96"/>
      <c r="BZ166" s="96"/>
      <c r="CA166" s="96"/>
      <c r="CB166" s="96"/>
      <c r="CC166" s="96"/>
      <c r="CD166" s="96"/>
      <c r="CE166" s="96"/>
      <c r="CF166" s="96"/>
      <c r="CG166" s="96"/>
      <c r="CH166" s="96"/>
      <c r="CI166" s="96"/>
      <c r="CJ166" s="96"/>
      <c r="CK166" s="96"/>
      <c r="CL166" s="96"/>
      <c r="CM166" s="96"/>
      <c r="CN166" s="96"/>
    </row>
    <row r="167" spans="3:92">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6"/>
      <c r="AF167" s="96"/>
      <c r="AG167" s="96"/>
      <c r="AH167" s="96"/>
      <c r="AI167" s="96"/>
      <c r="AJ167" s="96"/>
      <c r="AK167" s="96"/>
      <c r="AL167" s="96"/>
      <c r="AM167" s="96"/>
      <c r="AN167" s="96"/>
      <c r="AO167" s="96"/>
      <c r="AP167" s="96"/>
      <c r="AQ167" s="96"/>
      <c r="AR167" s="96"/>
      <c r="AS167" s="96"/>
      <c r="AT167" s="96"/>
      <c r="AU167" s="96"/>
      <c r="AV167" s="96"/>
      <c r="AW167" s="96"/>
      <c r="AX167" s="96"/>
      <c r="AY167" s="96"/>
      <c r="AZ167" s="96"/>
      <c r="BA167" s="96"/>
      <c r="BB167" s="96"/>
      <c r="BC167" s="96"/>
      <c r="BD167" s="96"/>
      <c r="BE167" s="96"/>
      <c r="BF167" s="96"/>
      <c r="BG167" s="96"/>
      <c r="BH167" s="96"/>
      <c r="BI167" s="96"/>
      <c r="BJ167" s="96"/>
      <c r="BK167" s="96"/>
      <c r="BL167" s="96"/>
      <c r="BM167" s="96"/>
      <c r="BN167" s="96"/>
      <c r="BO167" s="96"/>
      <c r="BP167" s="96"/>
      <c r="BQ167" s="96"/>
      <c r="BR167" s="96"/>
      <c r="BS167" s="96"/>
      <c r="BT167" s="96"/>
      <c r="BU167" s="96"/>
      <c r="BV167" s="96"/>
      <c r="BW167" s="96"/>
      <c r="BX167" s="96"/>
      <c r="BY167" s="96"/>
      <c r="BZ167" s="96"/>
      <c r="CA167" s="96"/>
      <c r="CB167" s="96"/>
      <c r="CC167" s="96"/>
      <c r="CD167" s="96"/>
      <c r="CE167" s="96"/>
      <c r="CF167" s="96"/>
      <c r="CG167" s="96"/>
      <c r="CH167" s="96"/>
      <c r="CI167" s="96"/>
      <c r="CJ167" s="96"/>
      <c r="CK167" s="96"/>
      <c r="CL167" s="96"/>
      <c r="CM167" s="96"/>
      <c r="CN167" s="96"/>
    </row>
    <row r="168" spans="3:92">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c r="AF168" s="96"/>
      <c r="AG168" s="96"/>
      <c r="AH168" s="96"/>
      <c r="AI168" s="96"/>
      <c r="AJ168" s="96"/>
      <c r="AK168" s="96"/>
      <c r="AL168" s="96"/>
      <c r="AM168" s="96"/>
      <c r="AN168" s="96"/>
      <c r="AO168" s="96"/>
      <c r="AP168" s="96"/>
      <c r="AQ168" s="96"/>
      <c r="AR168" s="96"/>
      <c r="AS168" s="96"/>
      <c r="AT168" s="96"/>
      <c r="AU168" s="96"/>
      <c r="AV168" s="96"/>
      <c r="AW168" s="96"/>
      <c r="AX168" s="96"/>
      <c r="AY168" s="96"/>
      <c r="AZ168" s="96"/>
      <c r="BA168" s="96"/>
      <c r="BB168" s="96"/>
      <c r="BC168" s="96"/>
      <c r="BD168" s="96"/>
      <c r="BE168" s="96"/>
      <c r="BF168" s="96"/>
      <c r="BG168" s="96"/>
      <c r="BH168" s="96"/>
      <c r="BI168" s="96"/>
      <c r="BJ168" s="96"/>
      <c r="BK168" s="96"/>
      <c r="BL168" s="96"/>
      <c r="BM168" s="96"/>
      <c r="BN168" s="96"/>
      <c r="BO168" s="96"/>
      <c r="BP168" s="96"/>
      <c r="BQ168" s="96"/>
      <c r="BR168" s="96"/>
      <c r="BS168" s="96"/>
      <c r="BT168" s="96"/>
      <c r="BU168" s="96"/>
      <c r="BV168" s="96"/>
      <c r="BW168" s="96"/>
      <c r="BX168" s="96"/>
      <c r="BY168" s="96"/>
      <c r="BZ168" s="96"/>
      <c r="CA168" s="96"/>
      <c r="CB168" s="96"/>
      <c r="CC168" s="96"/>
      <c r="CD168" s="96"/>
      <c r="CE168" s="96"/>
      <c r="CF168" s="96"/>
      <c r="CG168" s="96"/>
      <c r="CH168" s="96"/>
      <c r="CI168" s="96"/>
      <c r="CJ168" s="96"/>
      <c r="CK168" s="96"/>
      <c r="CL168" s="96"/>
      <c r="CM168" s="96"/>
      <c r="CN168" s="96"/>
    </row>
    <row r="169" spans="3:92">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96"/>
      <c r="AF169" s="96"/>
      <c r="AG169" s="96"/>
      <c r="AH169" s="96"/>
      <c r="AI169" s="96"/>
      <c r="AJ169" s="96"/>
      <c r="AK169" s="96"/>
      <c r="AL169" s="96"/>
      <c r="AM169" s="96"/>
      <c r="AN169" s="96"/>
      <c r="AO169" s="96"/>
      <c r="AP169" s="96"/>
      <c r="AQ169" s="96"/>
      <c r="AR169" s="96"/>
      <c r="AS169" s="96"/>
      <c r="AT169" s="96"/>
      <c r="AU169" s="96"/>
      <c r="AV169" s="96"/>
      <c r="AW169" s="96"/>
      <c r="AX169" s="96"/>
      <c r="AY169" s="96"/>
      <c r="AZ169" s="96"/>
      <c r="BA169" s="96"/>
      <c r="BB169" s="96"/>
      <c r="BC169" s="96"/>
      <c r="BD169" s="96"/>
      <c r="BE169" s="96"/>
      <c r="BF169" s="96"/>
      <c r="BG169" s="96"/>
      <c r="BH169" s="96"/>
      <c r="BI169" s="96"/>
      <c r="BJ169" s="96"/>
      <c r="BK169" s="96"/>
      <c r="BL169" s="96"/>
      <c r="BM169" s="96"/>
      <c r="BN169" s="96"/>
      <c r="BO169" s="96"/>
      <c r="BP169" s="96"/>
      <c r="BQ169" s="96"/>
      <c r="BR169" s="96"/>
      <c r="BS169" s="96"/>
      <c r="BT169" s="96"/>
      <c r="BU169" s="96"/>
      <c r="BV169" s="96"/>
      <c r="BW169" s="96"/>
      <c r="BX169" s="96"/>
      <c r="BY169" s="96"/>
      <c r="BZ169" s="96"/>
      <c r="CA169" s="96"/>
      <c r="CB169" s="96"/>
      <c r="CC169" s="96"/>
      <c r="CD169" s="96"/>
      <c r="CE169" s="96"/>
      <c r="CF169" s="96"/>
      <c r="CG169" s="96"/>
      <c r="CH169" s="96"/>
      <c r="CI169" s="96"/>
      <c r="CJ169" s="96"/>
      <c r="CK169" s="96"/>
      <c r="CL169" s="96"/>
      <c r="CM169" s="96"/>
      <c r="CN169" s="96"/>
    </row>
    <row r="170" spans="3:92">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96"/>
      <c r="AF170" s="96"/>
      <c r="AG170" s="96"/>
      <c r="AH170" s="96"/>
      <c r="AI170" s="96"/>
      <c r="AJ170" s="96"/>
      <c r="AK170" s="96"/>
      <c r="AL170" s="96"/>
      <c r="AM170" s="96"/>
      <c r="AN170" s="96"/>
      <c r="AO170" s="96"/>
      <c r="AP170" s="96"/>
      <c r="AQ170" s="96"/>
      <c r="AR170" s="96"/>
      <c r="AS170" s="96"/>
      <c r="AT170" s="96"/>
      <c r="AU170" s="96"/>
      <c r="AV170" s="96"/>
      <c r="AW170" s="96"/>
      <c r="AX170" s="96"/>
      <c r="AY170" s="96"/>
      <c r="AZ170" s="96"/>
      <c r="BA170" s="96"/>
      <c r="BB170" s="96"/>
      <c r="BC170" s="96"/>
      <c r="BD170" s="96"/>
      <c r="BE170" s="96"/>
      <c r="BF170" s="96"/>
      <c r="BG170" s="96"/>
      <c r="BH170" s="96"/>
      <c r="BI170" s="96"/>
      <c r="BJ170" s="96"/>
      <c r="BK170" s="96"/>
      <c r="BL170" s="96"/>
      <c r="BM170" s="96"/>
      <c r="BN170" s="96"/>
      <c r="BO170" s="96"/>
      <c r="BP170" s="96"/>
      <c r="BQ170" s="96"/>
      <c r="BR170" s="96"/>
      <c r="BS170" s="96"/>
      <c r="BT170" s="96"/>
      <c r="BU170" s="96"/>
      <c r="BV170" s="96"/>
      <c r="BW170" s="96"/>
      <c r="BX170" s="96"/>
      <c r="BY170" s="96"/>
      <c r="BZ170" s="96"/>
      <c r="CA170" s="96"/>
      <c r="CB170" s="96"/>
      <c r="CC170" s="96"/>
      <c r="CD170" s="96"/>
      <c r="CE170" s="96"/>
      <c r="CF170" s="96"/>
      <c r="CG170" s="96"/>
      <c r="CH170" s="96"/>
      <c r="CI170" s="96"/>
      <c r="CJ170" s="96"/>
      <c r="CK170" s="96"/>
      <c r="CL170" s="96"/>
      <c r="CM170" s="96"/>
      <c r="CN170" s="96"/>
    </row>
    <row r="171" spans="3:92">
      <c r="C171" s="96"/>
      <c r="D171" s="96"/>
      <c r="E171" s="96"/>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c r="AF171" s="96"/>
      <c r="AG171" s="96"/>
      <c r="AH171" s="96"/>
      <c r="AI171" s="96"/>
      <c r="AJ171" s="96"/>
      <c r="AK171" s="96"/>
      <c r="AL171" s="96"/>
      <c r="AM171" s="96"/>
      <c r="AN171" s="96"/>
      <c r="AO171" s="96"/>
      <c r="AP171" s="96"/>
      <c r="AQ171" s="96"/>
      <c r="AR171" s="96"/>
      <c r="AS171" s="96"/>
      <c r="AT171" s="96"/>
      <c r="AU171" s="96"/>
      <c r="AV171" s="96"/>
      <c r="AW171" s="96"/>
      <c r="AX171" s="96"/>
      <c r="AY171" s="96"/>
      <c r="AZ171" s="96"/>
      <c r="BA171" s="96"/>
      <c r="BB171" s="96"/>
      <c r="BC171" s="96"/>
      <c r="BD171" s="96"/>
      <c r="BE171" s="96"/>
      <c r="BF171" s="96"/>
      <c r="BG171" s="96"/>
      <c r="BH171" s="96"/>
      <c r="BI171" s="96"/>
      <c r="BJ171" s="96"/>
      <c r="BK171" s="96"/>
      <c r="BL171" s="96"/>
      <c r="BM171" s="96"/>
      <c r="BN171" s="96"/>
      <c r="BO171" s="96"/>
      <c r="BP171" s="96"/>
      <c r="BQ171" s="96"/>
      <c r="BR171" s="96"/>
      <c r="BS171" s="96"/>
      <c r="BT171" s="96"/>
      <c r="BU171" s="96"/>
      <c r="BV171" s="96"/>
      <c r="BW171" s="96"/>
      <c r="BX171" s="96"/>
      <c r="BY171" s="96"/>
      <c r="BZ171" s="96"/>
      <c r="CA171" s="96"/>
      <c r="CB171" s="96"/>
      <c r="CC171" s="96"/>
      <c r="CD171" s="96"/>
      <c r="CE171" s="96"/>
      <c r="CF171" s="96"/>
      <c r="CG171" s="96"/>
      <c r="CH171" s="96"/>
      <c r="CI171" s="96"/>
      <c r="CJ171" s="96"/>
      <c r="CK171" s="96"/>
      <c r="CL171" s="96"/>
      <c r="CM171" s="96"/>
      <c r="CN171" s="96"/>
    </row>
    <row r="172" spans="3:92">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c r="AF172" s="96"/>
      <c r="AG172" s="96"/>
      <c r="AH172" s="96"/>
      <c r="AI172" s="96"/>
      <c r="AJ172" s="96"/>
      <c r="AK172" s="96"/>
      <c r="AL172" s="96"/>
      <c r="AM172" s="96"/>
      <c r="AN172" s="96"/>
      <c r="AO172" s="96"/>
      <c r="AP172" s="96"/>
      <c r="AQ172" s="96"/>
      <c r="AR172" s="96"/>
      <c r="AS172" s="96"/>
      <c r="AT172" s="96"/>
      <c r="AU172" s="96"/>
      <c r="AV172" s="96"/>
      <c r="AW172" s="96"/>
      <c r="AX172" s="96"/>
      <c r="AY172" s="96"/>
      <c r="AZ172" s="96"/>
      <c r="BA172" s="96"/>
      <c r="BB172" s="96"/>
      <c r="BC172" s="96"/>
      <c r="BD172" s="96"/>
      <c r="BE172" s="96"/>
      <c r="BF172" s="96"/>
      <c r="BG172" s="96"/>
      <c r="BH172" s="96"/>
      <c r="BI172" s="96"/>
      <c r="BJ172" s="96"/>
      <c r="BK172" s="96"/>
      <c r="BL172" s="96"/>
      <c r="BM172" s="96"/>
      <c r="BN172" s="96"/>
      <c r="BO172" s="96"/>
      <c r="BP172" s="96"/>
      <c r="BQ172" s="96"/>
      <c r="BR172" s="96"/>
      <c r="BS172" s="96"/>
      <c r="BT172" s="96"/>
      <c r="BU172" s="96"/>
      <c r="BV172" s="96"/>
      <c r="BW172" s="96"/>
      <c r="BX172" s="96"/>
      <c r="BY172" s="96"/>
      <c r="BZ172" s="96"/>
      <c r="CA172" s="96"/>
      <c r="CB172" s="96"/>
      <c r="CC172" s="96"/>
      <c r="CD172" s="96"/>
      <c r="CE172" s="96"/>
      <c r="CF172" s="96"/>
      <c r="CG172" s="96"/>
      <c r="CH172" s="96"/>
      <c r="CI172" s="96"/>
      <c r="CJ172" s="96"/>
      <c r="CK172" s="96"/>
      <c r="CL172" s="96"/>
      <c r="CM172" s="96"/>
      <c r="CN172" s="96"/>
    </row>
    <row r="173" spans="3:92">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c r="AF173" s="96"/>
      <c r="AG173" s="96"/>
      <c r="AH173" s="96"/>
      <c r="AI173" s="96"/>
      <c r="AJ173" s="96"/>
      <c r="AK173" s="96"/>
      <c r="AL173" s="96"/>
      <c r="AM173" s="96"/>
      <c r="AN173" s="96"/>
      <c r="AO173" s="96"/>
      <c r="AP173" s="96"/>
      <c r="AQ173" s="96"/>
      <c r="AR173" s="96"/>
      <c r="AS173" s="96"/>
      <c r="AT173" s="96"/>
      <c r="AU173" s="96"/>
      <c r="AV173" s="96"/>
      <c r="AW173" s="96"/>
      <c r="AX173" s="96"/>
      <c r="AY173" s="96"/>
      <c r="AZ173" s="96"/>
      <c r="BA173" s="96"/>
      <c r="BB173" s="96"/>
      <c r="BC173" s="96"/>
      <c r="BD173" s="96"/>
      <c r="BE173" s="96"/>
      <c r="BF173" s="96"/>
      <c r="BG173" s="96"/>
      <c r="BH173" s="96"/>
      <c r="BI173" s="96"/>
      <c r="BJ173" s="96"/>
      <c r="BK173" s="96"/>
      <c r="BL173" s="96"/>
      <c r="BM173" s="96"/>
      <c r="BN173" s="96"/>
      <c r="BO173" s="96"/>
      <c r="BP173" s="96"/>
      <c r="BQ173" s="96"/>
      <c r="BR173" s="96"/>
      <c r="BS173" s="96"/>
      <c r="BT173" s="96"/>
      <c r="BU173" s="96"/>
      <c r="BV173" s="96"/>
      <c r="BW173" s="96"/>
      <c r="BX173" s="96"/>
      <c r="BY173" s="96"/>
      <c r="BZ173" s="96"/>
      <c r="CA173" s="96"/>
      <c r="CB173" s="96"/>
      <c r="CC173" s="96"/>
      <c r="CD173" s="96"/>
      <c r="CE173" s="96"/>
      <c r="CF173" s="96"/>
      <c r="CG173" s="96"/>
      <c r="CH173" s="96"/>
      <c r="CI173" s="96"/>
      <c r="CJ173" s="96"/>
      <c r="CK173" s="96"/>
      <c r="CL173" s="96"/>
      <c r="CM173" s="96"/>
      <c r="CN173" s="96"/>
    </row>
    <row r="174" spans="3:92">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c r="AM174" s="96"/>
      <c r="AN174" s="96"/>
      <c r="AO174" s="96"/>
      <c r="AP174" s="96"/>
      <c r="AQ174" s="96"/>
      <c r="AR174" s="96"/>
      <c r="AS174" s="96"/>
      <c r="AT174" s="96"/>
      <c r="AU174" s="96"/>
      <c r="AV174" s="96"/>
      <c r="AW174" s="96"/>
      <c r="AX174" s="96"/>
      <c r="AY174" s="96"/>
      <c r="AZ174" s="96"/>
      <c r="BA174" s="96"/>
      <c r="BB174" s="96"/>
      <c r="BC174" s="96"/>
      <c r="BD174" s="96"/>
      <c r="BE174" s="96"/>
      <c r="BF174" s="96"/>
      <c r="BG174" s="96"/>
      <c r="BH174" s="96"/>
      <c r="BI174" s="96"/>
      <c r="BJ174" s="96"/>
      <c r="BK174" s="96"/>
      <c r="BL174" s="96"/>
      <c r="BM174" s="96"/>
      <c r="BN174" s="96"/>
      <c r="BO174" s="96"/>
      <c r="BP174" s="96"/>
      <c r="BQ174" s="96"/>
      <c r="BR174" s="96"/>
      <c r="BS174" s="96"/>
      <c r="BT174" s="96"/>
      <c r="BU174" s="96"/>
      <c r="BV174" s="96"/>
      <c r="BW174" s="96"/>
      <c r="BX174" s="96"/>
      <c r="BY174" s="96"/>
      <c r="BZ174" s="96"/>
      <c r="CA174" s="96"/>
      <c r="CB174" s="96"/>
      <c r="CC174" s="96"/>
      <c r="CD174" s="96"/>
      <c r="CE174" s="96"/>
      <c r="CF174" s="96"/>
      <c r="CG174" s="96"/>
      <c r="CH174" s="96"/>
      <c r="CI174" s="96"/>
      <c r="CJ174" s="96"/>
      <c r="CK174" s="96"/>
      <c r="CL174" s="96"/>
      <c r="CM174" s="96"/>
      <c r="CN174" s="96"/>
    </row>
    <row r="175" spans="3:92">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96"/>
      <c r="AJ175" s="96"/>
      <c r="AK175" s="96"/>
      <c r="AL175" s="96"/>
      <c r="AM175" s="96"/>
      <c r="AN175" s="96"/>
      <c r="AO175" s="96"/>
      <c r="AP175" s="96"/>
      <c r="AQ175" s="96"/>
      <c r="AR175" s="96"/>
      <c r="AS175" s="96"/>
      <c r="AT175" s="96"/>
      <c r="AU175" s="96"/>
      <c r="AV175" s="96"/>
      <c r="AW175" s="96"/>
      <c r="AX175" s="96"/>
      <c r="AY175" s="96"/>
      <c r="AZ175" s="96"/>
      <c r="BA175" s="96"/>
      <c r="BB175" s="96"/>
      <c r="BC175" s="96"/>
      <c r="BD175" s="96"/>
      <c r="BE175" s="96"/>
      <c r="BF175" s="96"/>
      <c r="BG175" s="96"/>
      <c r="BH175" s="96"/>
      <c r="BI175" s="96"/>
      <c r="BJ175" s="96"/>
      <c r="BK175" s="96"/>
      <c r="BL175" s="96"/>
      <c r="BM175" s="96"/>
      <c r="BN175" s="96"/>
      <c r="BO175" s="96"/>
      <c r="BP175" s="96"/>
      <c r="BQ175" s="96"/>
      <c r="BR175" s="96"/>
      <c r="BS175" s="96"/>
      <c r="BT175" s="96"/>
      <c r="BU175" s="96"/>
      <c r="BV175" s="96"/>
      <c r="BW175" s="96"/>
      <c r="BX175" s="96"/>
      <c r="BY175" s="96"/>
      <c r="BZ175" s="96"/>
      <c r="CA175" s="96"/>
      <c r="CB175" s="96"/>
      <c r="CC175" s="96"/>
      <c r="CD175" s="96"/>
      <c r="CE175" s="96"/>
      <c r="CF175" s="96"/>
      <c r="CG175" s="96"/>
      <c r="CH175" s="96"/>
      <c r="CI175" s="96"/>
      <c r="CJ175" s="96"/>
      <c r="CK175" s="96"/>
      <c r="CL175" s="96"/>
      <c r="CM175" s="96"/>
      <c r="CN175" s="96"/>
    </row>
    <row r="176" spans="3:92">
      <c r="C176" s="96"/>
      <c r="D176" s="96"/>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c r="AK176" s="96"/>
      <c r="AL176" s="96"/>
      <c r="AM176" s="96"/>
      <c r="AN176" s="96"/>
      <c r="AO176" s="96"/>
      <c r="AP176" s="96"/>
      <c r="AQ176" s="96"/>
      <c r="AR176" s="96"/>
      <c r="AS176" s="96"/>
      <c r="AT176" s="96"/>
      <c r="AU176" s="96"/>
      <c r="AV176" s="96"/>
      <c r="AW176" s="96"/>
      <c r="AX176" s="96"/>
      <c r="AY176" s="96"/>
      <c r="AZ176" s="96"/>
      <c r="BA176" s="96"/>
      <c r="BB176" s="96"/>
      <c r="BC176" s="96"/>
      <c r="BD176" s="96"/>
      <c r="BE176" s="96"/>
      <c r="BF176" s="96"/>
      <c r="BG176" s="96"/>
      <c r="BH176" s="96"/>
      <c r="BI176" s="96"/>
      <c r="BJ176" s="96"/>
      <c r="BK176" s="96"/>
      <c r="BL176" s="96"/>
      <c r="BM176" s="96"/>
      <c r="BN176" s="96"/>
      <c r="BO176" s="96"/>
      <c r="BP176" s="96"/>
      <c r="BQ176" s="96"/>
      <c r="BR176" s="96"/>
      <c r="BS176" s="96"/>
      <c r="BT176" s="96"/>
      <c r="BU176" s="96"/>
      <c r="BV176" s="96"/>
      <c r="BW176" s="96"/>
      <c r="BX176" s="96"/>
      <c r="BY176" s="96"/>
      <c r="BZ176" s="96"/>
      <c r="CA176" s="96"/>
      <c r="CB176" s="96"/>
      <c r="CC176" s="96"/>
      <c r="CD176" s="96"/>
      <c r="CE176" s="96"/>
      <c r="CF176" s="96"/>
      <c r="CG176" s="96"/>
      <c r="CH176" s="96"/>
      <c r="CI176" s="96"/>
      <c r="CJ176" s="96"/>
      <c r="CK176" s="96"/>
      <c r="CL176" s="96"/>
      <c r="CM176" s="96"/>
      <c r="CN176" s="96"/>
    </row>
    <row r="177" spans="3:92">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96"/>
      <c r="AP177" s="96"/>
      <c r="AQ177" s="96"/>
      <c r="AR177" s="96"/>
      <c r="AS177" s="96"/>
      <c r="AT177" s="96"/>
      <c r="AU177" s="96"/>
      <c r="AV177" s="96"/>
      <c r="AW177" s="96"/>
      <c r="AX177" s="96"/>
      <c r="AY177" s="96"/>
      <c r="AZ177" s="96"/>
      <c r="BA177" s="96"/>
      <c r="BB177" s="96"/>
      <c r="BC177" s="96"/>
      <c r="BD177" s="96"/>
      <c r="BE177" s="96"/>
      <c r="BF177" s="96"/>
      <c r="BG177" s="96"/>
      <c r="BH177" s="96"/>
      <c r="BI177" s="96"/>
      <c r="BJ177" s="96"/>
      <c r="BK177" s="96"/>
      <c r="BL177" s="96"/>
      <c r="BM177" s="96"/>
      <c r="BN177" s="96"/>
      <c r="BO177" s="96"/>
      <c r="BP177" s="96"/>
      <c r="BQ177" s="96"/>
      <c r="BR177" s="96"/>
      <c r="BS177" s="96"/>
      <c r="BT177" s="96"/>
      <c r="BU177" s="96"/>
      <c r="BV177" s="96"/>
      <c r="BW177" s="96"/>
      <c r="BX177" s="96"/>
      <c r="BY177" s="96"/>
      <c r="BZ177" s="96"/>
      <c r="CA177" s="96"/>
      <c r="CB177" s="96"/>
      <c r="CC177" s="96"/>
      <c r="CD177" s="96"/>
      <c r="CE177" s="96"/>
      <c r="CF177" s="96"/>
      <c r="CG177" s="96"/>
      <c r="CH177" s="96"/>
      <c r="CI177" s="96"/>
      <c r="CJ177" s="96"/>
      <c r="CK177" s="96"/>
      <c r="CL177" s="96"/>
      <c r="CM177" s="96"/>
      <c r="CN177" s="96"/>
    </row>
    <row r="178" spans="3:92">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96"/>
      <c r="AP178" s="96"/>
      <c r="AQ178" s="96"/>
      <c r="AR178" s="96"/>
      <c r="AS178" s="96"/>
      <c r="AT178" s="96"/>
      <c r="AU178" s="96"/>
      <c r="AV178" s="96"/>
      <c r="AW178" s="96"/>
      <c r="AX178" s="96"/>
      <c r="AY178" s="96"/>
      <c r="AZ178" s="96"/>
      <c r="BA178" s="96"/>
      <c r="BB178" s="96"/>
      <c r="BC178" s="96"/>
      <c r="BD178" s="96"/>
      <c r="BE178" s="96"/>
      <c r="BF178" s="96"/>
      <c r="BG178" s="96"/>
      <c r="BH178" s="96"/>
      <c r="BI178" s="96"/>
      <c r="BJ178" s="96"/>
      <c r="BK178" s="96"/>
      <c r="BL178" s="96"/>
      <c r="BM178" s="96"/>
      <c r="BN178" s="96"/>
      <c r="BO178" s="96"/>
      <c r="BP178" s="96"/>
      <c r="BQ178" s="96"/>
      <c r="BR178" s="96"/>
      <c r="BS178" s="96"/>
      <c r="BT178" s="96"/>
      <c r="BU178" s="96"/>
      <c r="BV178" s="96"/>
      <c r="BW178" s="96"/>
      <c r="BX178" s="96"/>
      <c r="BY178" s="96"/>
      <c r="BZ178" s="96"/>
      <c r="CA178" s="96"/>
      <c r="CB178" s="96"/>
      <c r="CC178" s="96"/>
      <c r="CD178" s="96"/>
      <c r="CE178" s="96"/>
      <c r="CF178" s="96"/>
      <c r="CG178" s="96"/>
      <c r="CH178" s="96"/>
      <c r="CI178" s="96"/>
      <c r="CJ178" s="96"/>
      <c r="CK178" s="96"/>
      <c r="CL178" s="96"/>
      <c r="CM178" s="96"/>
      <c r="CN178" s="96"/>
    </row>
    <row r="179" spans="3:92">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c r="AK179" s="96"/>
      <c r="AL179" s="96"/>
      <c r="AM179" s="96"/>
      <c r="AN179" s="96"/>
      <c r="AO179" s="96"/>
      <c r="AP179" s="96"/>
      <c r="AQ179" s="96"/>
      <c r="AR179" s="96"/>
      <c r="AS179" s="96"/>
      <c r="AT179" s="96"/>
      <c r="AU179" s="96"/>
      <c r="AV179" s="96"/>
      <c r="AW179" s="96"/>
      <c r="AX179" s="96"/>
      <c r="AY179" s="96"/>
      <c r="AZ179" s="96"/>
      <c r="BA179" s="96"/>
      <c r="BB179" s="96"/>
      <c r="BC179" s="96"/>
      <c r="BD179" s="96"/>
      <c r="BE179" s="96"/>
      <c r="BF179" s="96"/>
      <c r="BG179" s="96"/>
      <c r="BH179" s="96"/>
      <c r="BI179" s="96"/>
      <c r="BJ179" s="96"/>
      <c r="BK179" s="96"/>
      <c r="BL179" s="96"/>
      <c r="BM179" s="96"/>
      <c r="BN179" s="96"/>
      <c r="BO179" s="96"/>
      <c r="BP179" s="96"/>
      <c r="BQ179" s="96"/>
      <c r="BR179" s="96"/>
      <c r="BS179" s="96"/>
      <c r="BT179" s="96"/>
      <c r="BU179" s="96"/>
      <c r="BV179" s="96"/>
      <c r="BW179" s="96"/>
      <c r="BX179" s="96"/>
      <c r="BY179" s="96"/>
      <c r="BZ179" s="96"/>
      <c r="CA179" s="96"/>
      <c r="CB179" s="96"/>
      <c r="CC179" s="96"/>
      <c r="CD179" s="96"/>
      <c r="CE179" s="96"/>
      <c r="CF179" s="96"/>
      <c r="CG179" s="96"/>
      <c r="CH179" s="96"/>
      <c r="CI179" s="96"/>
      <c r="CJ179" s="96"/>
      <c r="CK179" s="96"/>
      <c r="CL179" s="96"/>
      <c r="CM179" s="96"/>
      <c r="CN179" s="96"/>
    </row>
    <row r="180" spans="3:92">
      <c r="C180" s="96"/>
      <c r="D180" s="96"/>
      <c r="E180" s="96"/>
      <c r="F180" s="96"/>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6"/>
      <c r="BR180" s="96"/>
      <c r="BS180" s="96"/>
      <c r="BT180" s="96"/>
      <c r="BU180" s="96"/>
      <c r="BV180" s="96"/>
      <c r="BW180" s="96"/>
      <c r="BX180" s="96"/>
      <c r="BY180" s="96"/>
      <c r="BZ180" s="96"/>
      <c r="CA180" s="96"/>
      <c r="CB180" s="96"/>
      <c r="CC180" s="96"/>
      <c r="CD180" s="96"/>
      <c r="CE180" s="96"/>
      <c r="CF180" s="96"/>
      <c r="CG180" s="96"/>
      <c r="CH180" s="96"/>
      <c r="CI180" s="96"/>
      <c r="CJ180" s="96"/>
      <c r="CK180" s="96"/>
      <c r="CL180" s="96"/>
      <c r="CM180" s="96"/>
      <c r="CN180" s="96"/>
    </row>
    <row r="181" spans="3:92">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c r="AM181" s="96"/>
      <c r="AN181" s="96"/>
      <c r="AO181" s="96"/>
      <c r="AP181" s="96"/>
      <c r="AQ181" s="96"/>
      <c r="AR181" s="96"/>
      <c r="AS181" s="96"/>
      <c r="AT181" s="96"/>
      <c r="AU181" s="96"/>
      <c r="AV181" s="96"/>
      <c r="AW181" s="96"/>
      <c r="AX181" s="96"/>
      <c r="AY181" s="96"/>
      <c r="AZ181" s="96"/>
      <c r="BA181" s="96"/>
      <c r="BB181" s="96"/>
      <c r="BC181" s="96"/>
      <c r="BD181" s="96"/>
      <c r="BE181" s="96"/>
      <c r="BF181" s="96"/>
      <c r="BG181" s="96"/>
      <c r="BH181" s="96"/>
      <c r="BI181" s="96"/>
      <c r="BJ181" s="96"/>
      <c r="BK181" s="96"/>
      <c r="BL181" s="96"/>
      <c r="BM181" s="96"/>
      <c r="BN181" s="96"/>
      <c r="BO181" s="96"/>
      <c r="BP181" s="96"/>
      <c r="BQ181" s="96"/>
      <c r="BR181" s="96"/>
      <c r="BS181" s="96"/>
      <c r="BT181" s="96"/>
      <c r="BU181" s="96"/>
      <c r="BV181" s="96"/>
      <c r="BW181" s="96"/>
      <c r="BX181" s="96"/>
      <c r="BY181" s="96"/>
      <c r="BZ181" s="96"/>
      <c r="CA181" s="96"/>
      <c r="CB181" s="96"/>
      <c r="CC181" s="96"/>
      <c r="CD181" s="96"/>
      <c r="CE181" s="96"/>
      <c r="CF181" s="96"/>
      <c r="CG181" s="96"/>
      <c r="CH181" s="96"/>
      <c r="CI181" s="96"/>
      <c r="CJ181" s="96"/>
      <c r="CK181" s="96"/>
      <c r="CL181" s="96"/>
      <c r="CM181" s="96"/>
      <c r="CN181" s="96"/>
    </row>
    <row r="182" spans="3:92">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c r="AG182" s="96"/>
      <c r="AH182" s="96"/>
      <c r="AI182" s="96"/>
      <c r="AJ182" s="96"/>
      <c r="AK182" s="96"/>
      <c r="AL182" s="96"/>
      <c r="AM182" s="96"/>
      <c r="AN182" s="96"/>
      <c r="AO182" s="96"/>
      <c r="AP182" s="96"/>
      <c r="AQ182" s="96"/>
      <c r="AR182" s="96"/>
      <c r="AS182" s="96"/>
      <c r="AT182" s="96"/>
      <c r="AU182" s="96"/>
      <c r="AV182" s="96"/>
      <c r="AW182" s="96"/>
      <c r="AX182" s="96"/>
      <c r="AY182" s="96"/>
      <c r="AZ182" s="96"/>
      <c r="BA182" s="96"/>
      <c r="BB182" s="96"/>
      <c r="BC182" s="96"/>
      <c r="BD182" s="96"/>
      <c r="BE182" s="96"/>
      <c r="BF182" s="96"/>
      <c r="BG182" s="96"/>
      <c r="BH182" s="96"/>
      <c r="BI182" s="96"/>
      <c r="BJ182" s="96"/>
      <c r="BK182" s="96"/>
      <c r="BL182" s="96"/>
      <c r="BM182" s="96"/>
      <c r="BN182" s="96"/>
      <c r="BO182" s="96"/>
      <c r="BP182" s="96"/>
      <c r="BQ182" s="96"/>
      <c r="BR182" s="96"/>
      <c r="BS182" s="96"/>
      <c r="BT182" s="96"/>
      <c r="BU182" s="96"/>
      <c r="BV182" s="96"/>
      <c r="BW182" s="96"/>
      <c r="BX182" s="96"/>
      <c r="BY182" s="96"/>
      <c r="BZ182" s="96"/>
      <c r="CA182" s="96"/>
      <c r="CB182" s="96"/>
      <c r="CC182" s="96"/>
      <c r="CD182" s="96"/>
      <c r="CE182" s="96"/>
      <c r="CF182" s="96"/>
      <c r="CG182" s="96"/>
      <c r="CH182" s="96"/>
      <c r="CI182" s="96"/>
      <c r="CJ182" s="96"/>
      <c r="CK182" s="96"/>
      <c r="CL182" s="96"/>
      <c r="CM182" s="96"/>
      <c r="CN182" s="96"/>
    </row>
    <row r="183" spans="3:92">
      <c r="C183" s="96"/>
      <c r="D183" s="96"/>
      <c r="E183" s="96"/>
      <c r="F183" s="96"/>
      <c r="G183" s="96"/>
      <c r="H183" s="96"/>
      <c r="I183" s="96"/>
      <c r="J183" s="96"/>
      <c r="K183" s="96"/>
      <c r="L183" s="96"/>
      <c r="M183" s="96"/>
      <c r="N183" s="96"/>
      <c r="O183" s="96"/>
      <c r="P183" s="96"/>
      <c r="Q183" s="96"/>
      <c r="R183" s="96"/>
      <c r="S183" s="96"/>
      <c r="T183" s="96"/>
      <c r="U183" s="96"/>
      <c r="V183" s="96"/>
      <c r="W183" s="96"/>
      <c r="X183" s="96"/>
      <c r="Y183" s="96"/>
      <c r="Z183" s="96"/>
      <c r="AA183" s="96"/>
      <c r="AB183" s="96"/>
      <c r="AC183" s="96"/>
      <c r="AD183" s="96"/>
      <c r="AE183" s="96"/>
      <c r="AF183" s="96"/>
      <c r="AG183" s="96"/>
      <c r="AH183" s="96"/>
      <c r="AI183" s="96"/>
      <c r="AJ183" s="96"/>
      <c r="AK183" s="96"/>
      <c r="AL183" s="96"/>
      <c r="AM183" s="96"/>
      <c r="AN183" s="96"/>
      <c r="AO183" s="96"/>
      <c r="AP183" s="96"/>
      <c r="AQ183" s="96"/>
      <c r="AR183" s="96"/>
      <c r="AS183" s="96"/>
      <c r="AT183" s="96"/>
      <c r="AU183" s="96"/>
      <c r="AV183" s="96"/>
      <c r="AW183" s="96"/>
      <c r="AX183" s="96"/>
      <c r="AY183" s="96"/>
      <c r="AZ183" s="96"/>
      <c r="BA183" s="96"/>
      <c r="BB183" s="96"/>
      <c r="BC183" s="96"/>
      <c r="BD183" s="96"/>
      <c r="BE183" s="96"/>
      <c r="BF183" s="96"/>
      <c r="BG183" s="96"/>
      <c r="BH183" s="96"/>
      <c r="BI183" s="96"/>
      <c r="BJ183" s="96"/>
      <c r="BK183" s="96"/>
      <c r="BL183" s="96"/>
      <c r="BM183" s="96"/>
      <c r="BN183" s="96"/>
      <c r="BO183" s="96"/>
      <c r="BP183" s="96"/>
      <c r="BQ183" s="96"/>
      <c r="BR183" s="96"/>
      <c r="BS183" s="96"/>
      <c r="BT183" s="96"/>
      <c r="BU183" s="96"/>
      <c r="BV183" s="96"/>
      <c r="BW183" s="96"/>
      <c r="BX183" s="96"/>
      <c r="BY183" s="96"/>
      <c r="BZ183" s="96"/>
      <c r="CA183" s="96"/>
      <c r="CB183" s="96"/>
      <c r="CC183" s="96"/>
      <c r="CD183" s="96"/>
      <c r="CE183" s="96"/>
      <c r="CF183" s="96"/>
      <c r="CG183" s="96"/>
      <c r="CH183" s="96"/>
      <c r="CI183" s="96"/>
      <c r="CJ183" s="96"/>
      <c r="CK183" s="96"/>
      <c r="CL183" s="96"/>
      <c r="CM183" s="96"/>
      <c r="CN183" s="96"/>
    </row>
    <row r="184" spans="3:92">
      <c r="C184" s="96"/>
      <c r="D184" s="96"/>
      <c r="E184" s="96"/>
      <c r="F184" s="96"/>
      <c r="G184" s="96"/>
      <c r="H184" s="96"/>
      <c r="I184" s="96"/>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c r="AG184" s="96"/>
      <c r="AH184" s="96"/>
      <c r="AI184" s="96"/>
      <c r="AJ184" s="96"/>
      <c r="AK184" s="96"/>
      <c r="AL184" s="96"/>
      <c r="AM184" s="96"/>
      <c r="AN184" s="96"/>
      <c r="AO184" s="96"/>
      <c r="AP184" s="96"/>
      <c r="AQ184" s="96"/>
      <c r="AR184" s="96"/>
      <c r="AS184" s="96"/>
      <c r="AT184" s="96"/>
      <c r="AU184" s="96"/>
      <c r="AV184" s="96"/>
      <c r="AW184" s="96"/>
      <c r="AX184" s="96"/>
      <c r="AY184" s="96"/>
      <c r="AZ184" s="96"/>
      <c r="BA184" s="96"/>
      <c r="BB184" s="96"/>
      <c r="BC184" s="96"/>
      <c r="BD184" s="96"/>
      <c r="BE184" s="96"/>
      <c r="BF184" s="96"/>
      <c r="BG184" s="96"/>
      <c r="BH184" s="96"/>
      <c r="BI184" s="96"/>
      <c r="BJ184" s="96"/>
      <c r="BK184" s="96"/>
      <c r="BL184" s="96"/>
      <c r="BM184" s="96"/>
      <c r="BN184" s="96"/>
      <c r="BO184" s="96"/>
      <c r="BP184" s="96"/>
      <c r="BQ184" s="96"/>
      <c r="BR184" s="96"/>
      <c r="BS184" s="96"/>
      <c r="BT184" s="96"/>
      <c r="BU184" s="96"/>
      <c r="BV184" s="96"/>
      <c r="BW184" s="96"/>
      <c r="BX184" s="96"/>
      <c r="BY184" s="96"/>
      <c r="BZ184" s="96"/>
      <c r="CA184" s="96"/>
      <c r="CB184" s="96"/>
      <c r="CC184" s="96"/>
      <c r="CD184" s="96"/>
      <c r="CE184" s="96"/>
      <c r="CF184" s="96"/>
      <c r="CG184" s="96"/>
      <c r="CH184" s="96"/>
      <c r="CI184" s="96"/>
      <c r="CJ184" s="96"/>
      <c r="CK184" s="96"/>
      <c r="CL184" s="96"/>
      <c r="CM184" s="96"/>
      <c r="CN184" s="96"/>
    </row>
    <row r="185" spans="3:92">
      <c r="C185" s="96"/>
      <c r="D185" s="96"/>
      <c r="E185" s="96"/>
      <c r="F185" s="96"/>
      <c r="G185" s="96"/>
      <c r="H185" s="96"/>
      <c r="I185" s="96"/>
      <c r="J185" s="96"/>
      <c r="K185" s="96"/>
      <c r="L185" s="96"/>
      <c r="M185" s="96"/>
      <c r="N185" s="96"/>
      <c r="O185" s="96"/>
      <c r="P185" s="96"/>
      <c r="Q185" s="96"/>
      <c r="R185" s="96"/>
      <c r="S185" s="96"/>
      <c r="T185" s="96"/>
      <c r="U185" s="96"/>
      <c r="V185" s="96"/>
      <c r="W185" s="96"/>
      <c r="X185" s="96"/>
      <c r="Y185" s="96"/>
      <c r="Z185" s="96"/>
      <c r="AA185" s="96"/>
      <c r="AB185" s="96"/>
      <c r="AC185" s="96"/>
      <c r="AD185" s="96"/>
      <c r="AE185" s="96"/>
      <c r="AF185" s="96"/>
      <c r="AG185" s="96"/>
      <c r="AH185" s="96"/>
      <c r="AI185" s="96"/>
      <c r="AJ185" s="96"/>
      <c r="AK185" s="96"/>
      <c r="AL185" s="96"/>
      <c r="AM185" s="96"/>
      <c r="AN185" s="96"/>
      <c r="AO185" s="96"/>
      <c r="AP185" s="96"/>
      <c r="AQ185" s="96"/>
      <c r="AR185" s="96"/>
      <c r="AS185" s="96"/>
      <c r="AT185" s="96"/>
      <c r="AU185" s="96"/>
      <c r="AV185" s="96"/>
      <c r="AW185" s="96"/>
      <c r="AX185" s="96"/>
      <c r="AY185" s="96"/>
      <c r="AZ185" s="96"/>
      <c r="BA185" s="96"/>
      <c r="BB185" s="96"/>
      <c r="BC185" s="96"/>
      <c r="BD185" s="96"/>
      <c r="BE185" s="96"/>
      <c r="BF185" s="96"/>
      <c r="BG185" s="96"/>
      <c r="BH185" s="96"/>
      <c r="BI185" s="96"/>
      <c r="BJ185" s="96"/>
      <c r="BK185" s="96"/>
      <c r="BL185" s="96"/>
      <c r="BM185" s="96"/>
      <c r="BN185" s="96"/>
      <c r="BO185" s="96"/>
      <c r="BP185" s="96"/>
      <c r="BQ185" s="96"/>
      <c r="BR185" s="96"/>
      <c r="BS185" s="96"/>
      <c r="BT185" s="96"/>
      <c r="BU185" s="96"/>
      <c r="BV185" s="96"/>
      <c r="BW185" s="96"/>
      <c r="BX185" s="96"/>
      <c r="BY185" s="96"/>
      <c r="BZ185" s="96"/>
      <c r="CA185" s="96"/>
      <c r="CB185" s="96"/>
      <c r="CC185" s="96"/>
      <c r="CD185" s="96"/>
      <c r="CE185" s="96"/>
      <c r="CF185" s="96"/>
      <c r="CG185" s="96"/>
      <c r="CH185" s="96"/>
      <c r="CI185" s="96"/>
      <c r="CJ185" s="96"/>
      <c r="CK185" s="96"/>
      <c r="CL185" s="96"/>
      <c r="CM185" s="96"/>
      <c r="CN185" s="96"/>
    </row>
    <row r="186" spans="3:92">
      <c r="C186" s="96"/>
      <c r="D186" s="96"/>
      <c r="E186" s="96"/>
      <c r="F186" s="96"/>
      <c r="G186" s="96"/>
      <c r="H186" s="96"/>
      <c r="I186" s="96"/>
      <c r="J186" s="96"/>
      <c r="K186" s="96"/>
      <c r="L186" s="96"/>
      <c r="M186" s="96"/>
      <c r="N186" s="96"/>
      <c r="O186" s="96"/>
      <c r="P186" s="96"/>
      <c r="Q186" s="96"/>
      <c r="R186" s="96"/>
      <c r="S186" s="96"/>
      <c r="T186" s="96"/>
      <c r="U186" s="96"/>
      <c r="V186" s="96"/>
      <c r="W186" s="96"/>
      <c r="X186" s="96"/>
      <c r="Y186" s="96"/>
      <c r="Z186" s="96"/>
      <c r="AA186" s="96"/>
      <c r="AB186" s="96"/>
      <c r="AC186" s="96"/>
      <c r="AD186" s="96"/>
      <c r="AE186" s="96"/>
      <c r="AF186" s="96"/>
      <c r="AG186" s="96"/>
      <c r="AH186" s="96"/>
      <c r="AI186" s="96"/>
      <c r="AJ186" s="96"/>
      <c r="AK186" s="96"/>
      <c r="AL186" s="96"/>
      <c r="AM186" s="96"/>
      <c r="AN186" s="96"/>
      <c r="AO186" s="96"/>
      <c r="AP186" s="96"/>
      <c r="AQ186" s="96"/>
      <c r="AR186" s="96"/>
      <c r="AS186" s="96"/>
      <c r="AT186" s="96"/>
      <c r="AU186" s="96"/>
      <c r="AV186" s="96"/>
      <c r="AW186" s="96"/>
      <c r="AX186" s="96"/>
      <c r="AY186" s="96"/>
      <c r="AZ186" s="96"/>
      <c r="BA186" s="96"/>
      <c r="BB186" s="96"/>
      <c r="BC186" s="96"/>
      <c r="BD186" s="96"/>
      <c r="BE186" s="96"/>
      <c r="BF186" s="96"/>
      <c r="BG186" s="96"/>
      <c r="BH186" s="96"/>
      <c r="BI186" s="96"/>
      <c r="BJ186" s="96"/>
      <c r="BK186" s="96"/>
      <c r="BL186" s="96"/>
      <c r="BM186" s="96"/>
      <c r="BN186" s="96"/>
      <c r="BO186" s="96"/>
      <c r="BP186" s="96"/>
      <c r="BQ186" s="96"/>
      <c r="BR186" s="96"/>
      <c r="BS186" s="96"/>
      <c r="BT186" s="96"/>
      <c r="BU186" s="96"/>
      <c r="BV186" s="96"/>
      <c r="BW186" s="96"/>
      <c r="BX186" s="96"/>
      <c r="BY186" s="96"/>
      <c r="BZ186" s="96"/>
      <c r="CA186" s="96"/>
      <c r="CB186" s="96"/>
      <c r="CC186" s="96"/>
      <c r="CD186" s="96"/>
      <c r="CE186" s="96"/>
      <c r="CF186" s="96"/>
      <c r="CG186" s="96"/>
      <c r="CH186" s="96"/>
      <c r="CI186" s="96"/>
      <c r="CJ186" s="96"/>
      <c r="CK186" s="96"/>
      <c r="CL186" s="96"/>
      <c r="CM186" s="96"/>
      <c r="CN186" s="96"/>
    </row>
    <row r="187" spans="3:92">
      <c r="C187" s="96"/>
      <c r="D187" s="96"/>
      <c r="E187" s="96"/>
      <c r="F187" s="96"/>
      <c r="G187" s="96"/>
      <c r="H187" s="96"/>
      <c r="I187" s="96"/>
      <c r="J187" s="96"/>
      <c r="K187" s="96"/>
      <c r="L187" s="96"/>
      <c r="M187" s="96"/>
      <c r="N187" s="96"/>
      <c r="O187" s="96"/>
      <c r="P187" s="96"/>
      <c r="Q187" s="96"/>
      <c r="R187" s="96"/>
      <c r="S187" s="96"/>
      <c r="T187" s="96"/>
      <c r="U187" s="96"/>
      <c r="V187" s="96"/>
      <c r="W187" s="96"/>
      <c r="X187" s="96"/>
      <c r="Y187" s="96"/>
      <c r="Z187" s="96"/>
      <c r="AA187" s="96"/>
      <c r="AB187" s="96"/>
      <c r="AC187" s="96"/>
      <c r="AD187" s="96"/>
      <c r="AE187" s="96"/>
      <c r="AF187" s="96"/>
      <c r="AG187" s="96"/>
      <c r="AH187" s="96"/>
      <c r="AI187" s="96"/>
      <c r="AJ187" s="96"/>
      <c r="AK187" s="96"/>
      <c r="AL187" s="96"/>
      <c r="AM187" s="96"/>
      <c r="AN187" s="96"/>
      <c r="AO187" s="96"/>
      <c r="AP187" s="96"/>
      <c r="AQ187" s="96"/>
      <c r="AR187" s="96"/>
      <c r="AS187" s="96"/>
      <c r="AT187" s="96"/>
      <c r="AU187" s="96"/>
      <c r="AV187" s="96"/>
      <c r="AW187" s="96"/>
      <c r="AX187" s="96"/>
      <c r="AY187" s="96"/>
      <c r="AZ187" s="96"/>
      <c r="BA187" s="96"/>
      <c r="BB187" s="96"/>
      <c r="BC187" s="96"/>
      <c r="BD187" s="96"/>
      <c r="BE187" s="96"/>
      <c r="BF187" s="96"/>
      <c r="BG187" s="96"/>
      <c r="BH187" s="96"/>
      <c r="BI187" s="96"/>
      <c r="BJ187" s="96"/>
      <c r="BK187" s="96"/>
      <c r="BL187" s="96"/>
      <c r="BM187" s="96"/>
      <c r="BN187" s="96"/>
      <c r="BO187" s="96"/>
      <c r="BP187" s="96"/>
      <c r="BQ187" s="96"/>
      <c r="BR187" s="96"/>
      <c r="BS187" s="96"/>
      <c r="BT187" s="96"/>
      <c r="BU187" s="96"/>
      <c r="BV187" s="96"/>
      <c r="BW187" s="96"/>
      <c r="BX187" s="96"/>
      <c r="BY187" s="96"/>
      <c r="BZ187" s="96"/>
      <c r="CA187" s="96"/>
      <c r="CB187" s="96"/>
      <c r="CC187" s="96"/>
      <c r="CD187" s="96"/>
      <c r="CE187" s="96"/>
      <c r="CF187" s="96"/>
      <c r="CG187" s="96"/>
      <c r="CH187" s="96"/>
      <c r="CI187" s="96"/>
      <c r="CJ187" s="96"/>
      <c r="CK187" s="96"/>
      <c r="CL187" s="96"/>
      <c r="CM187" s="96"/>
      <c r="CN187" s="96"/>
    </row>
    <row r="188" spans="3:92">
      <c r="C188" s="96"/>
      <c r="D188" s="96"/>
      <c r="E188" s="96"/>
      <c r="F188" s="96"/>
      <c r="G188" s="96"/>
      <c r="H188" s="96"/>
      <c r="I188" s="96"/>
      <c r="J188" s="96"/>
      <c r="K188" s="96"/>
      <c r="L188" s="96"/>
      <c r="M188" s="96"/>
      <c r="N188" s="96"/>
      <c r="O188" s="96"/>
      <c r="P188" s="96"/>
      <c r="Q188" s="96"/>
      <c r="R188" s="96"/>
      <c r="S188" s="96"/>
      <c r="T188" s="96"/>
      <c r="U188" s="96"/>
      <c r="V188" s="96"/>
      <c r="W188" s="96"/>
      <c r="X188" s="96"/>
      <c r="Y188" s="96"/>
      <c r="Z188" s="96"/>
      <c r="AA188" s="96"/>
      <c r="AB188" s="96"/>
      <c r="AC188" s="96"/>
      <c r="AD188" s="96"/>
      <c r="AE188" s="96"/>
      <c r="AF188" s="96"/>
      <c r="AG188" s="96"/>
      <c r="AH188" s="96"/>
      <c r="AI188" s="96"/>
      <c r="AJ188" s="96"/>
      <c r="AK188" s="96"/>
      <c r="AL188" s="96"/>
      <c r="AM188" s="96"/>
      <c r="AN188" s="96"/>
      <c r="AO188" s="96"/>
      <c r="AP188" s="96"/>
      <c r="AQ188" s="96"/>
      <c r="AR188" s="96"/>
      <c r="AS188" s="96"/>
      <c r="AT188" s="96"/>
      <c r="AU188" s="96"/>
      <c r="AV188" s="96"/>
      <c r="AW188" s="96"/>
      <c r="AX188" s="96"/>
      <c r="AY188" s="96"/>
      <c r="AZ188" s="96"/>
      <c r="BA188" s="96"/>
      <c r="BB188" s="96"/>
      <c r="BC188" s="96"/>
      <c r="BD188" s="96"/>
      <c r="BE188" s="96"/>
      <c r="BF188" s="96"/>
      <c r="BG188" s="96"/>
      <c r="BH188" s="96"/>
      <c r="BI188" s="96"/>
      <c r="BJ188" s="96"/>
      <c r="BK188" s="96"/>
      <c r="BL188" s="96"/>
      <c r="BM188" s="96"/>
      <c r="BN188" s="96"/>
      <c r="BO188" s="96"/>
      <c r="BP188" s="96"/>
      <c r="BQ188" s="96"/>
      <c r="BR188" s="96"/>
      <c r="BS188" s="96"/>
      <c r="BT188" s="96"/>
      <c r="BU188" s="96"/>
      <c r="BV188" s="96"/>
      <c r="BW188" s="96"/>
      <c r="BX188" s="96"/>
      <c r="BY188" s="96"/>
      <c r="BZ188" s="96"/>
      <c r="CA188" s="96"/>
      <c r="CB188" s="96"/>
      <c r="CC188" s="96"/>
      <c r="CD188" s="96"/>
      <c r="CE188" s="96"/>
      <c r="CF188" s="96"/>
      <c r="CG188" s="96"/>
      <c r="CH188" s="96"/>
      <c r="CI188" s="96"/>
      <c r="CJ188" s="96"/>
      <c r="CK188" s="96"/>
      <c r="CL188" s="96"/>
      <c r="CM188" s="96"/>
      <c r="CN188" s="96"/>
    </row>
    <row r="189" spans="3:92">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c r="AA189" s="96"/>
      <c r="AB189" s="96"/>
      <c r="AC189" s="96"/>
      <c r="AD189" s="96"/>
      <c r="AE189" s="96"/>
      <c r="AF189" s="96"/>
      <c r="AG189" s="96"/>
      <c r="AH189" s="96"/>
      <c r="AI189" s="96"/>
      <c r="AJ189" s="96"/>
      <c r="AK189" s="96"/>
      <c r="AL189" s="96"/>
      <c r="AM189" s="96"/>
      <c r="AN189" s="96"/>
      <c r="AO189" s="96"/>
      <c r="AP189" s="96"/>
      <c r="AQ189" s="96"/>
      <c r="AR189" s="96"/>
      <c r="AS189" s="96"/>
      <c r="AT189" s="96"/>
      <c r="AU189" s="96"/>
      <c r="AV189" s="96"/>
      <c r="AW189" s="96"/>
      <c r="AX189" s="96"/>
      <c r="AY189" s="96"/>
      <c r="AZ189" s="96"/>
      <c r="BA189" s="96"/>
      <c r="BB189" s="96"/>
      <c r="BC189" s="96"/>
      <c r="BD189" s="96"/>
      <c r="BE189" s="96"/>
      <c r="BF189" s="96"/>
      <c r="BG189" s="96"/>
      <c r="BH189" s="96"/>
      <c r="BI189" s="96"/>
      <c r="BJ189" s="96"/>
      <c r="BK189" s="96"/>
      <c r="BL189" s="96"/>
      <c r="BM189" s="96"/>
      <c r="BN189" s="96"/>
      <c r="BO189" s="96"/>
      <c r="BP189" s="96"/>
      <c r="BQ189" s="96"/>
      <c r="BR189" s="96"/>
      <c r="BS189" s="96"/>
      <c r="BT189" s="96"/>
      <c r="BU189" s="96"/>
      <c r="BV189" s="96"/>
      <c r="BW189" s="96"/>
      <c r="BX189" s="96"/>
      <c r="BY189" s="96"/>
      <c r="BZ189" s="96"/>
      <c r="CA189" s="96"/>
      <c r="CB189" s="96"/>
      <c r="CC189" s="96"/>
      <c r="CD189" s="96"/>
      <c r="CE189" s="96"/>
      <c r="CF189" s="96"/>
      <c r="CG189" s="96"/>
      <c r="CH189" s="96"/>
      <c r="CI189" s="96"/>
      <c r="CJ189" s="96"/>
      <c r="CK189" s="96"/>
      <c r="CL189" s="96"/>
      <c r="CM189" s="96"/>
      <c r="CN189" s="96"/>
    </row>
    <row r="190" spans="3:92">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c r="AA190" s="96"/>
      <c r="AB190" s="96"/>
      <c r="AC190" s="96"/>
      <c r="AD190" s="96"/>
      <c r="AE190" s="96"/>
      <c r="AF190" s="96"/>
      <c r="AG190" s="96"/>
      <c r="AH190" s="96"/>
      <c r="AI190" s="96"/>
      <c r="AJ190" s="96"/>
      <c r="AK190" s="96"/>
      <c r="AL190" s="96"/>
      <c r="AM190" s="96"/>
      <c r="AN190" s="96"/>
      <c r="AO190" s="96"/>
      <c r="AP190" s="96"/>
      <c r="AQ190" s="96"/>
      <c r="AR190" s="96"/>
      <c r="AS190" s="96"/>
      <c r="AT190" s="96"/>
      <c r="AU190" s="96"/>
      <c r="AV190" s="96"/>
      <c r="AW190" s="96"/>
      <c r="AX190" s="96"/>
      <c r="AY190" s="96"/>
      <c r="AZ190" s="96"/>
      <c r="BA190" s="96"/>
      <c r="BB190" s="96"/>
      <c r="BC190" s="96"/>
      <c r="BD190" s="96"/>
      <c r="BE190" s="96"/>
      <c r="BF190" s="96"/>
      <c r="BG190" s="96"/>
      <c r="BH190" s="96"/>
      <c r="BI190" s="96"/>
      <c r="BJ190" s="96"/>
      <c r="BK190" s="96"/>
      <c r="BL190" s="96"/>
      <c r="BM190" s="96"/>
      <c r="BN190" s="96"/>
      <c r="BO190" s="96"/>
      <c r="BP190" s="96"/>
      <c r="BQ190" s="96"/>
      <c r="BR190" s="96"/>
      <c r="BS190" s="96"/>
      <c r="BT190" s="96"/>
      <c r="BU190" s="96"/>
      <c r="BV190" s="96"/>
      <c r="BW190" s="96"/>
      <c r="BX190" s="96"/>
      <c r="BY190" s="96"/>
      <c r="BZ190" s="96"/>
      <c r="CA190" s="96"/>
      <c r="CB190" s="96"/>
      <c r="CC190" s="96"/>
      <c r="CD190" s="96"/>
      <c r="CE190" s="96"/>
      <c r="CF190" s="96"/>
      <c r="CG190" s="96"/>
      <c r="CH190" s="96"/>
      <c r="CI190" s="96"/>
      <c r="CJ190" s="96"/>
      <c r="CK190" s="96"/>
      <c r="CL190" s="96"/>
      <c r="CM190" s="96"/>
      <c r="CN190" s="96"/>
    </row>
    <row r="191" spans="3:92">
      <c r="C191" s="96"/>
      <c r="D191" s="96"/>
      <c r="E191" s="96"/>
      <c r="F191" s="96"/>
      <c r="G191" s="96"/>
      <c r="H191" s="96"/>
      <c r="I191" s="96"/>
      <c r="J191" s="96"/>
      <c r="K191" s="96"/>
      <c r="L191" s="96"/>
      <c r="M191" s="96"/>
      <c r="N191" s="96"/>
      <c r="O191" s="96"/>
      <c r="P191" s="96"/>
      <c r="Q191" s="96"/>
      <c r="R191" s="96"/>
      <c r="S191" s="96"/>
      <c r="T191" s="96"/>
      <c r="U191" s="96"/>
      <c r="V191" s="96"/>
      <c r="W191" s="96"/>
      <c r="X191" s="96"/>
      <c r="Y191" s="96"/>
      <c r="Z191" s="96"/>
      <c r="AA191" s="96"/>
      <c r="AB191" s="96"/>
      <c r="AC191" s="96"/>
      <c r="AD191" s="96"/>
      <c r="AE191" s="96"/>
      <c r="AF191" s="96"/>
      <c r="AG191" s="96"/>
      <c r="AH191" s="96"/>
      <c r="AI191" s="96"/>
      <c r="AJ191" s="96"/>
      <c r="AK191" s="96"/>
      <c r="AL191" s="96"/>
      <c r="AM191" s="96"/>
      <c r="AN191" s="96"/>
      <c r="AO191" s="96"/>
      <c r="AP191" s="96"/>
      <c r="AQ191" s="96"/>
      <c r="AR191" s="96"/>
      <c r="AS191" s="96"/>
      <c r="AT191" s="96"/>
      <c r="AU191" s="96"/>
      <c r="AV191" s="96"/>
      <c r="AW191" s="96"/>
      <c r="AX191" s="96"/>
      <c r="AY191" s="96"/>
      <c r="AZ191" s="96"/>
      <c r="BA191" s="96"/>
      <c r="BB191" s="96"/>
      <c r="BC191" s="96"/>
      <c r="BD191" s="96"/>
      <c r="BE191" s="96"/>
      <c r="BF191" s="96"/>
      <c r="BG191" s="96"/>
      <c r="BH191" s="96"/>
      <c r="BI191" s="96"/>
      <c r="BJ191" s="96"/>
      <c r="BK191" s="96"/>
      <c r="BL191" s="96"/>
      <c r="BM191" s="96"/>
      <c r="BN191" s="96"/>
      <c r="BO191" s="96"/>
      <c r="BP191" s="96"/>
      <c r="BQ191" s="96"/>
      <c r="BR191" s="96"/>
      <c r="BS191" s="96"/>
      <c r="BT191" s="96"/>
      <c r="BU191" s="96"/>
      <c r="BV191" s="96"/>
      <c r="BW191" s="96"/>
      <c r="BX191" s="96"/>
      <c r="BY191" s="96"/>
      <c r="BZ191" s="96"/>
      <c r="CA191" s="96"/>
      <c r="CB191" s="96"/>
      <c r="CC191" s="96"/>
      <c r="CD191" s="96"/>
      <c r="CE191" s="96"/>
      <c r="CF191" s="96"/>
      <c r="CG191" s="96"/>
      <c r="CH191" s="96"/>
      <c r="CI191" s="96"/>
      <c r="CJ191" s="96"/>
      <c r="CK191" s="96"/>
      <c r="CL191" s="96"/>
      <c r="CM191" s="96"/>
      <c r="CN191" s="96"/>
    </row>
    <row r="192" spans="3:92">
      <c r="C192" s="96"/>
      <c r="D192" s="96"/>
      <c r="E192" s="96"/>
      <c r="F192" s="96"/>
      <c r="G192" s="96"/>
      <c r="H192" s="96"/>
      <c r="I192" s="96"/>
      <c r="J192" s="96"/>
      <c r="K192" s="96"/>
      <c r="L192" s="96"/>
      <c r="M192" s="96"/>
      <c r="N192" s="96"/>
      <c r="O192" s="96"/>
      <c r="P192" s="96"/>
      <c r="Q192" s="96"/>
      <c r="R192" s="96"/>
      <c r="S192" s="96"/>
      <c r="T192" s="96"/>
      <c r="U192" s="96"/>
      <c r="V192" s="96"/>
      <c r="W192" s="96"/>
      <c r="X192" s="96"/>
      <c r="Y192" s="96"/>
      <c r="Z192" s="96"/>
      <c r="AA192" s="96"/>
      <c r="AB192" s="96"/>
      <c r="AC192" s="96"/>
      <c r="AD192" s="96"/>
      <c r="AE192" s="96"/>
      <c r="AF192" s="96"/>
      <c r="AG192" s="96"/>
      <c r="AH192" s="96"/>
      <c r="AI192" s="96"/>
      <c r="AJ192" s="96"/>
      <c r="AK192" s="96"/>
      <c r="AL192" s="96"/>
      <c r="AM192" s="96"/>
      <c r="AN192" s="96"/>
      <c r="AO192" s="96"/>
      <c r="AP192" s="96"/>
      <c r="AQ192" s="96"/>
      <c r="AR192" s="96"/>
      <c r="AS192" s="96"/>
      <c r="AT192" s="96"/>
      <c r="AU192" s="96"/>
      <c r="AV192" s="96"/>
      <c r="AW192" s="96"/>
      <c r="AX192" s="96"/>
      <c r="AY192" s="96"/>
      <c r="AZ192" s="96"/>
      <c r="BA192" s="96"/>
      <c r="BB192" s="96"/>
      <c r="BC192" s="96"/>
      <c r="BD192" s="96"/>
      <c r="BE192" s="96"/>
      <c r="BF192" s="96"/>
      <c r="BG192" s="96"/>
      <c r="BH192" s="96"/>
      <c r="BI192" s="96"/>
      <c r="BJ192" s="96"/>
      <c r="BK192" s="96"/>
      <c r="BL192" s="96"/>
      <c r="BM192" s="96"/>
      <c r="BN192" s="96"/>
      <c r="BO192" s="96"/>
      <c r="BP192" s="96"/>
      <c r="BQ192" s="96"/>
      <c r="BR192" s="96"/>
      <c r="BS192" s="96"/>
      <c r="BT192" s="96"/>
      <c r="BU192" s="96"/>
      <c r="BV192" s="96"/>
      <c r="BW192" s="96"/>
      <c r="BX192" s="96"/>
      <c r="BY192" s="96"/>
      <c r="BZ192" s="96"/>
      <c r="CA192" s="96"/>
      <c r="CB192" s="96"/>
      <c r="CC192" s="96"/>
      <c r="CD192" s="96"/>
      <c r="CE192" s="96"/>
      <c r="CF192" s="96"/>
      <c r="CG192" s="96"/>
      <c r="CH192" s="96"/>
      <c r="CI192" s="96"/>
      <c r="CJ192" s="96"/>
      <c r="CK192" s="96"/>
      <c r="CL192" s="96"/>
      <c r="CM192" s="96"/>
      <c r="CN192" s="96"/>
    </row>
    <row r="193" spans="3:92">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c r="AA193" s="96"/>
      <c r="AB193" s="96"/>
      <c r="AC193" s="96"/>
      <c r="AD193" s="96"/>
      <c r="AE193" s="96"/>
      <c r="AF193" s="96"/>
      <c r="AG193" s="96"/>
      <c r="AH193" s="96"/>
      <c r="AI193" s="96"/>
      <c r="AJ193" s="96"/>
      <c r="AK193" s="96"/>
      <c r="AL193" s="96"/>
      <c r="AM193" s="96"/>
      <c r="AN193" s="96"/>
      <c r="AO193" s="96"/>
      <c r="AP193" s="96"/>
      <c r="AQ193" s="96"/>
      <c r="AR193" s="96"/>
      <c r="AS193" s="96"/>
      <c r="AT193" s="96"/>
      <c r="AU193" s="96"/>
      <c r="AV193" s="96"/>
      <c r="AW193" s="96"/>
      <c r="AX193" s="96"/>
      <c r="AY193" s="96"/>
      <c r="AZ193" s="96"/>
      <c r="BA193" s="96"/>
      <c r="BB193" s="96"/>
      <c r="BC193" s="96"/>
      <c r="BD193" s="96"/>
      <c r="BE193" s="96"/>
      <c r="BF193" s="96"/>
      <c r="BG193" s="96"/>
      <c r="BH193" s="96"/>
      <c r="BI193" s="96"/>
      <c r="BJ193" s="96"/>
      <c r="BK193" s="96"/>
      <c r="BL193" s="96"/>
      <c r="BM193" s="96"/>
      <c r="BN193" s="96"/>
      <c r="BO193" s="96"/>
      <c r="BP193" s="96"/>
      <c r="BQ193" s="96"/>
      <c r="BR193" s="96"/>
      <c r="BS193" s="96"/>
      <c r="BT193" s="96"/>
      <c r="BU193" s="96"/>
      <c r="BV193" s="96"/>
      <c r="BW193" s="96"/>
      <c r="BX193" s="96"/>
      <c r="BY193" s="96"/>
      <c r="BZ193" s="96"/>
      <c r="CA193" s="96"/>
      <c r="CB193" s="96"/>
      <c r="CC193" s="96"/>
      <c r="CD193" s="96"/>
      <c r="CE193" s="96"/>
      <c r="CF193" s="96"/>
      <c r="CG193" s="96"/>
      <c r="CH193" s="96"/>
      <c r="CI193" s="96"/>
      <c r="CJ193" s="96"/>
      <c r="CK193" s="96"/>
      <c r="CL193" s="96"/>
      <c r="CM193" s="96"/>
      <c r="CN193" s="96"/>
    </row>
    <row r="194" spans="3:92">
      <c r="C194" s="96"/>
      <c r="D194" s="96"/>
      <c r="E194" s="96"/>
      <c r="F194" s="96"/>
      <c r="G194" s="96"/>
      <c r="H194" s="96"/>
      <c r="I194" s="96"/>
      <c r="J194" s="96"/>
      <c r="K194" s="96"/>
      <c r="L194" s="96"/>
      <c r="M194" s="96"/>
      <c r="N194" s="96"/>
      <c r="O194" s="96"/>
      <c r="P194" s="96"/>
      <c r="Q194" s="96"/>
      <c r="R194" s="96"/>
      <c r="S194" s="96"/>
      <c r="T194" s="96"/>
      <c r="U194" s="96"/>
      <c r="V194" s="96"/>
      <c r="W194" s="96"/>
      <c r="X194" s="96"/>
      <c r="Y194" s="96"/>
      <c r="Z194" s="96"/>
      <c r="AA194" s="96"/>
      <c r="AB194" s="96"/>
      <c r="AC194" s="96"/>
      <c r="AD194" s="96"/>
      <c r="AE194" s="96"/>
      <c r="AF194" s="96"/>
      <c r="AG194" s="96"/>
      <c r="AH194" s="96"/>
      <c r="AI194" s="96"/>
      <c r="AJ194" s="96"/>
      <c r="AK194" s="96"/>
      <c r="AL194" s="96"/>
      <c r="AM194" s="96"/>
      <c r="AN194" s="96"/>
      <c r="AO194" s="96"/>
      <c r="AP194" s="96"/>
      <c r="AQ194" s="96"/>
      <c r="AR194" s="96"/>
      <c r="AS194" s="96"/>
      <c r="AT194" s="96"/>
      <c r="AU194" s="96"/>
      <c r="AV194" s="96"/>
      <c r="AW194" s="96"/>
      <c r="AX194" s="96"/>
      <c r="AY194" s="96"/>
      <c r="AZ194" s="96"/>
      <c r="BA194" s="96"/>
      <c r="BB194" s="96"/>
      <c r="BC194" s="96"/>
      <c r="BD194" s="96"/>
      <c r="BE194" s="96"/>
      <c r="BF194" s="96"/>
      <c r="BG194" s="96"/>
      <c r="BH194" s="96"/>
      <c r="BI194" s="96"/>
      <c r="BJ194" s="96"/>
      <c r="BK194" s="96"/>
      <c r="BL194" s="96"/>
      <c r="BM194" s="96"/>
      <c r="BN194" s="96"/>
      <c r="BO194" s="96"/>
      <c r="BP194" s="96"/>
      <c r="BQ194" s="96"/>
      <c r="BR194" s="96"/>
      <c r="BS194" s="96"/>
      <c r="BT194" s="96"/>
      <c r="BU194" s="96"/>
      <c r="BV194" s="96"/>
      <c r="BW194" s="96"/>
      <c r="BX194" s="96"/>
      <c r="BY194" s="96"/>
      <c r="BZ194" s="96"/>
      <c r="CA194" s="96"/>
      <c r="CB194" s="96"/>
      <c r="CC194" s="96"/>
      <c r="CD194" s="96"/>
      <c r="CE194" s="96"/>
      <c r="CF194" s="96"/>
      <c r="CG194" s="96"/>
      <c r="CH194" s="96"/>
      <c r="CI194" s="96"/>
      <c r="CJ194" s="96"/>
      <c r="CK194" s="96"/>
      <c r="CL194" s="96"/>
      <c r="CM194" s="96"/>
      <c r="CN194" s="96"/>
    </row>
    <row r="195" spans="3:92">
      <c r="C195" s="96"/>
      <c r="D195" s="96"/>
      <c r="E195" s="96"/>
      <c r="F195" s="96"/>
      <c r="G195" s="96"/>
      <c r="H195" s="96"/>
      <c r="I195" s="96"/>
      <c r="J195" s="96"/>
      <c r="K195" s="96"/>
      <c r="L195" s="96"/>
      <c r="M195" s="96"/>
      <c r="N195" s="96"/>
      <c r="O195" s="96"/>
      <c r="P195" s="96"/>
      <c r="Q195" s="96"/>
      <c r="R195" s="96"/>
      <c r="S195" s="96"/>
      <c r="T195" s="96"/>
      <c r="U195" s="96"/>
      <c r="V195" s="96"/>
      <c r="W195" s="96"/>
      <c r="X195" s="96"/>
      <c r="Y195" s="96"/>
      <c r="Z195" s="96"/>
      <c r="AA195" s="96"/>
      <c r="AB195" s="96"/>
      <c r="AC195" s="96"/>
      <c r="AD195" s="96"/>
      <c r="AE195" s="96"/>
      <c r="AF195" s="96"/>
      <c r="AG195" s="96"/>
      <c r="AH195" s="96"/>
      <c r="AI195" s="96"/>
      <c r="AJ195" s="96"/>
      <c r="AK195" s="96"/>
      <c r="AL195" s="96"/>
      <c r="AM195" s="96"/>
      <c r="AN195" s="96"/>
      <c r="AO195" s="96"/>
      <c r="AP195" s="96"/>
      <c r="AQ195" s="96"/>
      <c r="AR195" s="96"/>
      <c r="AS195" s="96"/>
      <c r="AT195" s="96"/>
      <c r="AU195" s="96"/>
      <c r="AV195" s="96"/>
      <c r="AW195" s="96"/>
      <c r="AX195" s="96"/>
      <c r="AY195" s="96"/>
      <c r="AZ195" s="96"/>
      <c r="BA195" s="96"/>
      <c r="BB195" s="96"/>
      <c r="BC195" s="96"/>
      <c r="BD195" s="96"/>
      <c r="BE195" s="96"/>
      <c r="BF195" s="96"/>
      <c r="BG195" s="96"/>
      <c r="BH195" s="96"/>
      <c r="BI195" s="96"/>
      <c r="BJ195" s="96"/>
      <c r="BK195" s="96"/>
      <c r="BL195" s="96"/>
      <c r="BM195" s="96"/>
      <c r="BN195" s="96"/>
      <c r="BO195" s="96"/>
      <c r="BP195" s="96"/>
      <c r="BQ195" s="96"/>
      <c r="BR195" s="96"/>
      <c r="BS195" s="96"/>
      <c r="BT195" s="96"/>
      <c r="BU195" s="96"/>
      <c r="BV195" s="96"/>
      <c r="BW195" s="96"/>
      <c r="BX195" s="96"/>
      <c r="BY195" s="96"/>
      <c r="BZ195" s="96"/>
      <c r="CA195" s="96"/>
      <c r="CB195" s="96"/>
      <c r="CC195" s="96"/>
      <c r="CD195" s="96"/>
      <c r="CE195" s="96"/>
      <c r="CF195" s="96"/>
      <c r="CG195" s="96"/>
      <c r="CH195" s="96"/>
      <c r="CI195" s="96"/>
      <c r="CJ195" s="96"/>
      <c r="CK195" s="96"/>
      <c r="CL195" s="96"/>
      <c r="CM195" s="96"/>
      <c r="CN195" s="96"/>
    </row>
    <row r="196" spans="3:92">
      <c r="C196" s="96"/>
      <c r="D196" s="96"/>
      <c r="E196" s="96"/>
      <c r="F196" s="96"/>
      <c r="G196" s="96"/>
      <c r="H196" s="96"/>
      <c r="I196" s="96"/>
      <c r="J196" s="96"/>
      <c r="K196" s="96"/>
      <c r="L196" s="96"/>
      <c r="M196" s="96"/>
      <c r="N196" s="96"/>
      <c r="O196" s="96"/>
      <c r="P196" s="96"/>
      <c r="Q196" s="96"/>
      <c r="R196" s="96"/>
      <c r="S196" s="96"/>
      <c r="T196" s="96"/>
      <c r="U196" s="96"/>
      <c r="V196" s="96"/>
      <c r="W196" s="96"/>
      <c r="X196" s="96"/>
      <c r="Y196" s="96"/>
      <c r="Z196" s="96"/>
      <c r="AA196" s="96"/>
      <c r="AB196" s="96"/>
      <c r="AC196" s="96"/>
      <c r="AD196" s="96"/>
      <c r="AE196" s="96"/>
      <c r="AF196" s="96"/>
      <c r="AG196" s="96"/>
      <c r="AH196" s="96"/>
      <c r="AI196" s="96"/>
      <c r="AJ196" s="96"/>
      <c r="AK196" s="96"/>
      <c r="AL196" s="96"/>
      <c r="AM196" s="96"/>
      <c r="AN196" s="96"/>
      <c r="AO196" s="96"/>
      <c r="AP196" s="96"/>
      <c r="AQ196" s="96"/>
      <c r="AR196" s="96"/>
      <c r="AS196" s="96"/>
      <c r="AT196" s="96"/>
      <c r="AU196" s="96"/>
      <c r="AV196" s="96"/>
      <c r="AW196" s="96"/>
      <c r="AX196" s="96"/>
      <c r="AY196" s="96"/>
      <c r="AZ196" s="96"/>
      <c r="BA196" s="96"/>
      <c r="BB196" s="96"/>
      <c r="BC196" s="96"/>
      <c r="BD196" s="96"/>
      <c r="BE196" s="96"/>
      <c r="BF196" s="96"/>
      <c r="BG196" s="96"/>
      <c r="BH196" s="96"/>
      <c r="BI196" s="96"/>
      <c r="BJ196" s="96"/>
      <c r="BK196" s="96"/>
      <c r="BL196" s="96"/>
      <c r="BM196" s="96"/>
      <c r="BN196" s="96"/>
      <c r="BO196" s="96"/>
      <c r="BP196" s="96"/>
      <c r="BQ196" s="96"/>
      <c r="BR196" s="96"/>
      <c r="BS196" s="96"/>
      <c r="BT196" s="96"/>
      <c r="BU196" s="96"/>
      <c r="BV196" s="96"/>
      <c r="BW196" s="96"/>
      <c r="BX196" s="96"/>
      <c r="BY196" s="96"/>
      <c r="BZ196" s="96"/>
      <c r="CA196" s="96"/>
      <c r="CB196" s="96"/>
      <c r="CC196" s="96"/>
      <c r="CD196" s="96"/>
      <c r="CE196" s="96"/>
      <c r="CF196" s="96"/>
      <c r="CG196" s="96"/>
      <c r="CH196" s="96"/>
      <c r="CI196" s="96"/>
      <c r="CJ196" s="96"/>
      <c r="CK196" s="96"/>
      <c r="CL196" s="96"/>
      <c r="CM196" s="96"/>
      <c r="CN196" s="96"/>
    </row>
    <row r="197" spans="3:92">
      <c r="C197" s="96"/>
      <c r="D197" s="96"/>
      <c r="E197" s="96"/>
      <c r="F197" s="96"/>
      <c r="G197" s="96"/>
      <c r="H197" s="96"/>
      <c r="I197" s="96"/>
      <c r="J197" s="96"/>
      <c r="K197" s="96"/>
      <c r="L197" s="96"/>
      <c r="M197" s="96"/>
      <c r="N197" s="96"/>
      <c r="O197" s="96"/>
      <c r="P197" s="96"/>
      <c r="Q197" s="96"/>
      <c r="R197" s="96"/>
      <c r="S197" s="96"/>
      <c r="T197" s="96"/>
      <c r="U197" s="96"/>
      <c r="V197" s="96"/>
      <c r="W197" s="96"/>
      <c r="X197" s="96"/>
      <c r="Y197" s="96"/>
      <c r="Z197" s="96"/>
      <c r="AA197" s="96"/>
      <c r="AB197" s="96"/>
      <c r="AC197" s="96"/>
      <c r="AD197" s="96"/>
      <c r="AE197" s="96"/>
      <c r="AF197" s="96"/>
      <c r="AG197" s="96"/>
      <c r="AH197" s="96"/>
      <c r="AI197" s="96"/>
      <c r="AJ197" s="96"/>
      <c r="AK197" s="96"/>
      <c r="AL197" s="96"/>
      <c r="AM197" s="96"/>
      <c r="AN197" s="96"/>
      <c r="AO197" s="96"/>
      <c r="AP197" s="96"/>
      <c r="AQ197" s="96"/>
      <c r="AR197" s="96"/>
      <c r="AS197" s="96"/>
      <c r="AT197" s="96"/>
      <c r="AU197" s="96"/>
      <c r="AV197" s="96"/>
      <c r="AW197" s="96"/>
      <c r="AX197" s="96"/>
      <c r="AY197" s="96"/>
      <c r="AZ197" s="96"/>
      <c r="BA197" s="96"/>
      <c r="BB197" s="96"/>
      <c r="BC197" s="96"/>
      <c r="BD197" s="96"/>
      <c r="BE197" s="96"/>
      <c r="BF197" s="96"/>
      <c r="BG197" s="96"/>
      <c r="BH197" s="96"/>
      <c r="BI197" s="96"/>
      <c r="BJ197" s="96"/>
      <c r="BK197" s="96"/>
      <c r="BL197" s="96"/>
      <c r="BM197" s="96"/>
      <c r="BN197" s="96"/>
      <c r="BO197" s="96"/>
      <c r="BP197" s="96"/>
      <c r="BQ197" s="96"/>
      <c r="BR197" s="96"/>
      <c r="BS197" s="96"/>
      <c r="BT197" s="96"/>
      <c r="BU197" s="96"/>
      <c r="BV197" s="96"/>
      <c r="BW197" s="96"/>
      <c r="BX197" s="96"/>
      <c r="BY197" s="96"/>
      <c r="BZ197" s="96"/>
      <c r="CA197" s="96"/>
      <c r="CB197" s="96"/>
      <c r="CC197" s="96"/>
      <c r="CD197" s="96"/>
      <c r="CE197" s="96"/>
      <c r="CF197" s="96"/>
      <c r="CG197" s="96"/>
      <c r="CH197" s="96"/>
      <c r="CI197" s="96"/>
      <c r="CJ197" s="96"/>
      <c r="CK197" s="96"/>
      <c r="CL197" s="96"/>
      <c r="CM197" s="96"/>
      <c r="CN197" s="96"/>
    </row>
    <row r="198" spans="3:92">
      <c r="C198" s="96"/>
      <c r="D198" s="96"/>
      <c r="E198" s="96"/>
      <c r="F198" s="96"/>
      <c r="G198" s="96"/>
      <c r="H198" s="96"/>
      <c r="I198" s="96"/>
      <c r="J198" s="96"/>
      <c r="K198" s="96"/>
      <c r="L198" s="96"/>
      <c r="M198" s="96"/>
      <c r="N198" s="96"/>
      <c r="O198" s="96"/>
      <c r="P198" s="96"/>
      <c r="Q198" s="96"/>
      <c r="R198" s="96"/>
      <c r="S198" s="96"/>
      <c r="T198" s="96"/>
      <c r="U198" s="96"/>
      <c r="V198" s="96"/>
      <c r="W198" s="96"/>
      <c r="X198" s="96"/>
      <c r="Y198" s="96"/>
      <c r="Z198" s="96"/>
      <c r="AA198" s="96"/>
      <c r="AB198" s="96"/>
      <c r="AC198" s="96"/>
      <c r="AD198" s="96"/>
      <c r="AE198" s="96"/>
      <c r="AF198" s="96"/>
      <c r="AG198" s="96"/>
      <c r="AH198" s="96"/>
      <c r="AI198" s="96"/>
      <c r="AJ198" s="96"/>
      <c r="AK198" s="96"/>
      <c r="AL198" s="96"/>
      <c r="AM198" s="96"/>
      <c r="AN198" s="96"/>
      <c r="AO198" s="96"/>
      <c r="AP198" s="96"/>
      <c r="AQ198" s="96"/>
      <c r="AR198" s="96"/>
      <c r="AS198" s="96"/>
      <c r="AT198" s="96"/>
      <c r="AU198" s="96"/>
      <c r="AV198" s="96"/>
      <c r="AW198" s="96"/>
      <c r="AX198" s="96"/>
      <c r="AY198" s="96"/>
      <c r="AZ198" s="96"/>
      <c r="BA198" s="96"/>
      <c r="BB198" s="96"/>
      <c r="BC198" s="96"/>
      <c r="BD198" s="96"/>
      <c r="BE198" s="96"/>
      <c r="BF198" s="96"/>
      <c r="BG198" s="96"/>
      <c r="BH198" s="96"/>
      <c r="BI198" s="96"/>
      <c r="BJ198" s="96"/>
      <c r="BK198" s="96"/>
      <c r="BL198" s="96"/>
      <c r="BM198" s="96"/>
      <c r="BN198" s="96"/>
      <c r="BO198" s="96"/>
      <c r="BP198" s="96"/>
      <c r="BQ198" s="96"/>
      <c r="BR198" s="96"/>
      <c r="BS198" s="96"/>
      <c r="BT198" s="96"/>
      <c r="BU198" s="96"/>
      <c r="BV198" s="96"/>
      <c r="BW198" s="96"/>
      <c r="BX198" s="96"/>
      <c r="BY198" s="96"/>
      <c r="BZ198" s="96"/>
      <c r="CA198" s="96"/>
      <c r="CB198" s="96"/>
      <c r="CC198" s="96"/>
      <c r="CD198" s="96"/>
      <c r="CE198" s="96"/>
      <c r="CF198" s="96"/>
      <c r="CG198" s="96"/>
      <c r="CH198" s="96"/>
      <c r="CI198" s="96"/>
      <c r="CJ198" s="96"/>
      <c r="CK198" s="96"/>
      <c r="CL198" s="96"/>
      <c r="CM198" s="96"/>
      <c r="CN198" s="96"/>
    </row>
    <row r="199" spans="3:92">
      <c r="C199" s="96"/>
      <c r="D199" s="96"/>
      <c r="E199" s="96"/>
      <c r="F199" s="96"/>
      <c r="G199" s="96"/>
      <c r="H199" s="96"/>
      <c r="I199" s="96"/>
      <c r="J199" s="96"/>
      <c r="K199" s="96"/>
      <c r="L199" s="96"/>
      <c r="M199" s="96"/>
      <c r="N199" s="96"/>
      <c r="O199" s="96"/>
      <c r="P199" s="96"/>
      <c r="Q199" s="96"/>
      <c r="R199" s="96"/>
      <c r="S199" s="96"/>
      <c r="T199" s="96"/>
      <c r="U199" s="96"/>
      <c r="V199" s="96"/>
      <c r="W199" s="96"/>
      <c r="X199" s="96"/>
      <c r="Y199" s="96"/>
      <c r="Z199" s="96"/>
      <c r="AA199" s="96"/>
      <c r="AB199" s="96"/>
      <c r="AC199" s="96"/>
      <c r="AD199" s="96"/>
      <c r="AE199" s="96"/>
      <c r="AF199" s="96"/>
      <c r="AG199" s="96"/>
      <c r="AH199" s="96"/>
      <c r="AI199" s="96"/>
      <c r="AJ199" s="96"/>
      <c r="AK199" s="96"/>
      <c r="AL199" s="96"/>
      <c r="AM199" s="96"/>
      <c r="AN199" s="96"/>
      <c r="AO199" s="96"/>
      <c r="AP199" s="96"/>
      <c r="AQ199" s="96"/>
      <c r="AR199" s="96"/>
      <c r="AS199" s="96"/>
      <c r="AT199" s="96"/>
      <c r="AU199" s="96"/>
      <c r="AV199" s="96"/>
      <c r="AW199" s="96"/>
      <c r="AX199" s="96"/>
      <c r="AY199" s="96"/>
      <c r="AZ199" s="96"/>
      <c r="BA199" s="96"/>
      <c r="BB199" s="96"/>
      <c r="BC199" s="96"/>
      <c r="BD199" s="96"/>
      <c r="BE199" s="96"/>
      <c r="BF199" s="96"/>
      <c r="BG199" s="96"/>
      <c r="BH199" s="96"/>
      <c r="BI199" s="96"/>
      <c r="BJ199" s="96"/>
      <c r="BK199" s="96"/>
      <c r="BL199" s="96"/>
      <c r="BM199" s="96"/>
      <c r="BN199" s="96"/>
      <c r="BO199" s="96"/>
      <c r="BP199" s="96"/>
      <c r="BQ199" s="96"/>
      <c r="BR199" s="96"/>
      <c r="BS199" s="96"/>
      <c r="BT199" s="96"/>
      <c r="BU199" s="96"/>
      <c r="BV199" s="96"/>
      <c r="BW199" s="96"/>
      <c r="BX199" s="96"/>
      <c r="BY199" s="96"/>
      <c r="BZ199" s="96"/>
      <c r="CA199" s="96"/>
      <c r="CB199" s="96"/>
      <c r="CC199" s="96"/>
      <c r="CD199" s="96"/>
      <c r="CE199" s="96"/>
      <c r="CF199" s="96"/>
      <c r="CG199" s="96"/>
      <c r="CH199" s="96"/>
      <c r="CI199" s="96"/>
      <c r="CJ199" s="96"/>
      <c r="CK199" s="96"/>
      <c r="CL199" s="96"/>
      <c r="CM199" s="96"/>
      <c r="CN199" s="96"/>
    </row>
    <row r="200" spans="3:92">
      <c r="C200" s="96"/>
      <c r="D200" s="96"/>
      <c r="E200" s="96"/>
      <c r="F200" s="96"/>
      <c r="G200" s="96"/>
      <c r="H200" s="96"/>
      <c r="I200" s="96"/>
      <c r="J200" s="96"/>
      <c r="K200" s="96"/>
      <c r="L200" s="96"/>
      <c r="M200" s="96"/>
      <c r="N200" s="96"/>
      <c r="O200" s="96"/>
      <c r="P200" s="96"/>
      <c r="Q200" s="96"/>
      <c r="R200" s="96"/>
      <c r="S200" s="96"/>
      <c r="T200" s="96"/>
      <c r="U200" s="96"/>
      <c r="V200" s="96"/>
      <c r="W200" s="96"/>
      <c r="X200" s="96"/>
      <c r="Y200" s="96"/>
      <c r="Z200" s="96"/>
      <c r="AA200" s="96"/>
      <c r="AB200" s="96"/>
      <c r="AC200" s="96"/>
      <c r="AD200" s="96"/>
      <c r="AE200" s="96"/>
      <c r="AF200" s="96"/>
      <c r="AG200" s="96"/>
      <c r="AH200" s="96"/>
      <c r="AI200" s="96"/>
      <c r="AJ200" s="96"/>
      <c r="AK200" s="96"/>
      <c r="AL200" s="96"/>
      <c r="AM200" s="96"/>
      <c r="AN200" s="96"/>
      <c r="AO200" s="96"/>
      <c r="AP200" s="96"/>
      <c r="AQ200" s="96"/>
      <c r="AR200" s="96"/>
      <c r="AS200" s="96"/>
      <c r="AT200" s="96"/>
      <c r="AU200" s="96"/>
      <c r="AV200" s="96"/>
      <c r="AW200" s="96"/>
      <c r="AX200" s="96"/>
      <c r="AY200" s="96"/>
      <c r="AZ200" s="96"/>
      <c r="BA200" s="96"/>
      <c r="BB200" s="96"/>
      <c r="BC200" s="96"/>
      <c r="BD200" s="96"/>
      <c r="BE200" s="96"/>
      <c r="BF200" s="96"/>
      <c r="BG200" s="96"/>
      <c r="BH200" s="96"/>
      <c r="BI200" s="96"/>
      <c r="BJ200" s="96"/>
      <c r="BK200" s="96"/>
      <c r="BL200" s="96"/>
      <c r="BM200" s="96"/>
      <c r="BN200" s="96"/>
      <c r="BO200" s="96"/>
      <c r="BP200" s="96"/>
      <c r="BQ200" s="96"/>
      <c r="BR200" s="96"/>
      <c r="BS200" s="96"/>
      <c r="BT200" s="96"/>
      <c r="BU200" s="96"/>
      <c r="BV200" s="96"/>
      <c r="BW200" s="96"/>
      <c r="BX200" s="96"/>
      <c r="BY200" s="96"/>
      <c r="BZ200" s="96"/>
      <c r="CA200" s="96"/>
      <c r="CB200" s="96"/>
      <c r="CC200" s="96"/>
      <c r="CD200" s="96"/>
      <c r="CE200" s="96"/>
      <c r="CF200" s="96"/>
      <c r="CG200" s="96"/>
      <c r="CH200" s="96"/>
      <c r="CI200" s="96"/>
      <c r="CJ200" s="96"/>
      <c r="CK200" s="96"/>
      <c r="CL200" s="96"/>
      <c r="CM200" s="96"/>
      <c r="CN200" s="96"/>
    </row>
    <row r="201" spans="3:92">
      <c r="C201" s="96"/>
      <c r="D201" s="96"/>
      <c r="E201" s="96"/>
      <c r="F201" s="96"/>
      <c r="G201" s="96"/>
      <c r="H201" s="96"/>
      <c r="I201" s="96"/>
      <c r="J201" s="96"/>
      <c r="K201" s="96"/>
      <c r="L201" s="96"/>
      <c r="M201" s="96"/>
      <c r="N201" s="96"/>
      <c r="O201" s="96"/>
      <c r="P201" s="96"/>
      <c r="Q201" s="96"/>
      <c r="R201" s="96"/>
      <c r="S201" s="96"/>
      <c r="T201" s="96"/>
      <c r="U201" s="96"/>
      <c r="V201" s="96"/>
      <c r="W201" s="96"/>
      <c r="X201" s="96"/>
      <c r="Y201" s="96"/>
      <c r="Z201" s="96"/>
      <c r="AA201" s="96"/>
      <c r="AB201" s="96"/>
      <c r="AC201" s="96"/>
      <c r="AD201" s="96"/>
      <c r="AE201" s="96"/>
      <c r="AF201" s="96"/>
      <c r="AG201" s="96"/>
      <c r="AH201" s="96"/>
      <c r="AI201" s="96"/>
      <c r="AJ201" s="96"/>
      <c r="AK201" s="96"/>
      <c r="AL201" s="96"/>
      <c r="AM201" s="96"/>
      <c r="AN201" s="96"/>
      <c r="AO201" s="96"/>
      <c r="AP201" s="96"/>
      <c r="AQ201" s="96"/>
      <c r="AR201" s="96"/>
      <c r="AS201" s="96"/>
      <c r="AT201" s="96"/>
      <c r="AU201" s="96"/>
      <c r="AV201" s="96"/>
      <c r="AW201" s="96"/>
      <c r="AX201" s="96"/>
      <c r="AY201" s="96"/>
      <c r="AZ201" s="96"/>
      <c r="BA201" s="96"/>
      <c r="BB201" s="96"/>
      <c r="BC201" s="96"/>
      <c r="BD201" s="96"/>
      <c r="BE201" s="96"/>
      <c r="BF201" s="96"/>
      <c r="BG201" s="96"/>
      <c r="BH201" s="96"/>
      <c r="BI201" s="96"/>
      <c r="BJ201" s="96"/>
      <c r="BK201" s="96"/>
      <c r="BL201" s="96"/>
      <c r="BM201" s="96"/>
      <c r="BN201" s="96"/>
      <c r="BO201" s="96"/>
      <c r="BP201" s="96"/>
      <c r="BQ201" s="96"/>
      <c r="BR201" s="96"/>
      <c r="BS201" s="96"/>
      <c r="BT201" s="96"/>
      <c r="BU201" s="96"/>
      <c r="BV201" s="96"/>
      <c r="BW201" s="96"/>
      <c r="BX201" s="96"/>
      <c r="BY201" s="96"/>
      <c r="BZ201" s="96"/>
      <c r="CA201" s="96"/>
      <c r="CB201" s="96"/>
      <c r="CC201" s="96"/>
      <c r="CD201" s="96"/>
      <c r="CE201" s="96"/>
      <c r="CF201" s="96"/>
      <c r="CG201" s="96"/>
      <c r="CH201" s="96"/>
      <c r="CI201" s="96"/>
      <c r="CJ201" s="96"/>
      <c r="CK201" s="96"/>
      <c r="CL201" s="96"/>
      <c r="CM201" s="96"/>
      <c r="CN201" s="96"/>
    </row>
    <row r="202" spans="3:92">
      <c r="C202" s="96"/>
      <c r="D202" s="96"/>
      <c r="E202" s="96"/>
      <c r="F202" s="96"/>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E202" s="96"/>
      <c r="AF202" s="96"/>
      <c r="AG202" s="96"/>
      <c r="AH202" s="96"/>
      <c r="AI202" s="96"/>
      <c r="AJ202" s="96"/>
      <c r="AK202" s="96"/>
      <c r="AL202" s="96"/>
      <c r="AM202" s="96"/>
      <c r="AN202" s="96"/>
      <c r="AO202" s="96"/>
      <c r="AP202" s="96"/>
      <c r="AQ202" s="96"/>
      <c r="AR202" s="96"/>
      <c r="AS202" s="96"/>
      <c r="AT202" s="96"/>
      <c r="AU202" s="96"/>
      <c r="AV202" s="96"/>
      <c r="AW202" s="96"/>
      <c r="AX202" s="96"/>
      <c r="AY202" s="96"/>
      <c r="AZ202" s="96"/>
      <c r="BA202" s="96"/>
      <c r="BB202" s="96"/>
      <c r="BC202" s="96"/>
      <c r="BD202" s="96"/>
      <c r="BE202" s="96"/>
      <c r="BF202" s="96"/>
      <c r="BG202" s="96"/>
      <c r="BH202" s="96"/>
      <c r="BI202" s="96"/>
      <c r="BJ202" s="96"/>
      <c r="BK202" s="96"/>
      <c r="BL202" s="96"/>
      <c r="BM202" s="96"/>
      <c r="BN202" s="96"/>
      <c r="BO202" s="96"/>
      <c r="BP202" s="96"/>
      <c r="BQ202" s="96"/>
      <c r="BR202" s="96"/>
      <c r="BS202" s="96"/>
      <c r="BT202" s="96"/>
      <c r="BU202" s="96"/>
      <c r="BV202" s="96"/>
      <c r="BW202" s="96"/>
      <c r="BX202" s="96"/>
      <c r="BY202" s="96"/>
      <c r="BZ202" s="96"/>
      <c r="CA202" s="96"/>
      <c r="CB202" s="96"/>
      <c r="CC202" s="96"/>
      <c r="CD202" s="96"/>
      <c r="CE202" s="96"/>
      <c r="CF202" s="96"/>
      <c r="CG202" s="96"/>
      <c r="CH202" s="96"/>
      <c r="CI202" s="96"/>
      <c r="CJ202" s="96"/>
      <c r="CK202" s="96"/>
      <c r="CL202" s="96"/>
      <c r="CM202" s="96"/>
      <c r="CN202" s="96"/>
    </row>
    <row r="203" spans="3:92">
      <c r="C203" s="96"/>
      <c r="D203" s="96"/>
      <c r="E203" s="96"/>
      <c r="F203" s="96"/>
      <c r="G203" s="96"/>
      <c r="H203" s="96"/>
      <c r="I203" s="96"/>
      <c r="J203" s="96"/>
      <c r="K203" s="96"/>
      <c r="L203" s="96"/>
      <c r="M203" s="96"/>
      <c r="N203" s="96"/>
      <c r="O203" s="96"/>
      <c r="P203" s="96"/>
      <c r="Q203" s="96"/>
      <c r="R203" s="96"/>
      <c r="S203" s="96"/>
      <c r="T203" s="96"/>
      <c r="U203" s="96"/>
      <c r="V203" s="96"/>
      <c r="W203" s="96"/>
      <c r="X203" s="96"/>
      <c r="Y203" s="96"/>
      <c r="Z203" s="96"/>
      <c r="AA203" s="96"/>
      <c r="AB203" s="96"/>
      <c r="AC203" s="96"/>
      <c r="AD203" s="96"/>
      <c r="AE203" s="96"/>
      <c r="AF203" s="96"/>
      <c r="AG203" s="96"/>
      <c r="AH203" s="96"/>
      <c r="AI203" s="96"/>
      <c r="AJ203" s="96"/>
      <c r="AK203" s="96"/>
      <c r="AL203" s="96"/>
      <c r="AM203" s="96"/>
      <c r="AN203" s="96"/>
      <c r="AO203" s="96"/>
      <c r="AP203" s="96"/>
      <c r="AQ203" s="96"/>
      <c r="AR203" s="96"/>
      <c r="AS203" s="96"/>
      <c r="AT203" s="96"/>
      <c r="AU203" s="96"/>
      <c r="AV203" s="96"/>
      <c r="AW203" s="96"/>
      <c r="AX203" s="96"/>
      <c r="AY203" s="96"/>
      <c r="AZ203" s="96"/>
      <c r="BA203" s="96"/>
      <c r="BB203" s="96"/>
      <c r="BC203" s="96"/>
      <c r="BD203" s="96"/>
      <c r="BE203" s="96"/>
      <c r="BF203" s="96"/>
      <c r="BG203" s="96"/>
      <c r="BH203" s="96"/>
      <c r="BI203" s="96"/>
      <c r="BJ203" s="96"/>
      <c r="BK203" s="96"/>
      <c r="BL203" s="96"/>
      <c r="BM203" s="96"/>
      <c r="BN203" s="96"/>
      <c r="BO203" s="96"/>
      <c r="BP203" s="96"/>
      <c r="BQ203" s="96"/>
      <c r="BR203" s="96"/>
      <c r="BS203" s="96"/>
      <c r="BT203" s="96"/>
      <c r="BU203" s="96"/>
      <c r="BV203" s="96"/>
      <c r="BW203" s="96"/>
      <c r="BX203" s="96"/>
      <c r="BY203" s="96"/>
      <c r="BZ203" s="96"/>
      <c r="CA203" s="96"/>
      <c r="CB203" s="96"/>
      <c r="CC203" s="96"/>
      <c r="CD203" s="96"/>
      <c r="CE203" s="96"/>
      <c r="CF203" s="96"/>
      <c r="CG203" s="96"/>
      <c r="CH203" s="96"/>
      <c r="CI203" s="96"/>
      <c r="CJ203" s="96"/>
      <c r="CK203" s="96"/>
      <c r="CL203" s="96"/>
      <c r="CM203" s="96"/>
      <c r="CN203" s="96"/>
    </row>
    <row r="204" spans="3:92">
      <c r="C204" s="96"/>
      <c r="D204" s="96"/>
      <c r="E204" s="96"/>
      <c r="F204" s="96"/>
      <c r="G204" s="96"/>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c r="AF204" s="96"/>
      <c r="AG204" s="96"/>
      <c r="AH204" s="96"/>
      <c r="AI204" s="96"/>
      <c r="AJ204" s="96"/>
      <c r="AK204" s="96"/>
      <c r="AL204" s="96"/>
      <c r="AM204" s="96"/>
      <c r="AN204" s="96"/>
      <c r="AO204" s="96"/>
      <c r="AP204" s="96"/>
      <c r="AQ204" s="96"/>
      <c r="AR204" s="96"/>
      <c r="AS204" s="96"/>
      <c r="AT204" s="96"/>
      <c r="AU204" s="96"/>
      <c r="AV204" s="96"/>
      <c r="AW204" s="96"/>
      <c r="AX204" s="96"/>
      <c r="AY204" s="96"/>
      <c r="AZ204" s="96"/>
      <c r="BA204" s="96"/>
      <c r="BB204" s="96"/>
      <c r="BC204" s="96"/>
      <c r="BD204" s="96"/>
      <c r="BE204" s="96"/>
      <c r="BF204" s="96"/>
      <c r="BG204" s="96"/>
      <c r="BH204" s="96"/>
      <c r="BI204" s="96"/>
      <c r="BJ204" s="96"/>
      <c r="BK204" s="96"/>
      <c r="BL204" s="96"/>
      <c r="BM204" s="96"/>
      <c r="BN204" s="96"/>
      <c r="BO204" s="96"/>
      <c r="BP204" s="96"/>
      <c r="BQ204" s="96"/>
      <c r="BR204" s="96"/>
      <c r="BS204" s="96"/>
      <c r="BT204" s="96"/>
      <c r="BU204" s="96"/>
      <c r="BV204" s="96"/>
      <c r="BW204" s="96"/>
      <c r="BX204" s="96"/>
      <c r="BY204" s="96"/>
      <c r="BZ204" s="96"/>
      <c r="CA204" s="96"/>
      <c r="CB204" s="96"/>
      <c r="CC204" s="96"/>
      <c r="CD204" s="96"/>
      <c r="CE204" s="96"/>
      <c r="CF204" s="96"/>
      <c r="CG204" s="96"/>
      <c r="CH204" s="96"/>
      <c r="CI204" s="96"/>
      <c r="CJ204" s="96"/>
      <c r="CK204" s="96"/>
      <c r="CL204" s="96"/>
      <c r="CM204" s="96"/>
      <c r="CN204" s="96"/>
    </row>
    <row r="205" spans="3:92">
      <c r="C205" s="96"/>
      <c r="D205" s="96"/>
      <c r="E205" s="96"/>
      <c r="F205" s="96"/>
      <c r="G205" s="96"/>
      <c r="H205" s="96"/>
      <c r="I205" s="96"/>
      <c r="J205" s="96"/>
      <c r="K205" s="96"/>
      <c r="L205" s="96"/>
      <c r="M205" s="96"/>
      <c r="N205" s="96"/>
      <c r="O205" s="96"/>
      <c r="P205" s="96"/>
      <c r="Q205" s="96"/>
      <c r="R205" s="96"/>
      <c r="S205" s="96"/>
      <c r="T205" s="96"/>
      <c r="U205" s="96"/>
      <c r="V205" s="96"/>
      <c r="W205" s="96"/>
      <c r="X205" s="96"/>
      <c r="Y205" s="96"/>
      <c r="Z205" s="96"/>
      <c r="AA205" s="96"/>
      <c r="AB205" s="96"/>
      <c r="AC205" s="96"/>
      <c r="AD205" s="96"/>
      <c r="AE205" s="96"/>
      <c r="AF205" s="96"/>
      <c r="AG205" s="96"/>
      <c r="AH205" s="96"/>
      <c r="AI205" s="96"/>
      <c r="AJ205" s="96"/>
      <c r="AK205" s="96"/>
      <c r="AL205" s="96"/>
      <c r="AM205" s="96"/>
      <c r="AN205" s="96"/>
      <c r="AO205" s="96"/>
      <c r="AP205" s="96"/>
      <c r="AQ205" s="96"/>
      <c r="AR205" s="96"/>
      <c r="AS205" s="96"/>
      <c r="AT205" s="96"/>
      <c r="AU205" s="96"/>
      <c r="AV205" s="96"/>
      <c r="AW205" s="96"/>
      <c r="AX205" s="96"/>
      <c r="AY205" s="96"/>
      <c r="AZ205" s="96"/>
      <c r="BA205" s="96"/>
      <c r="BB205" s="96"/>
      <c r="BC205" s="96"/>
      <c r="BD205" s="96"/>
      <c r="BE205" s="96"/>
      <c r="BF205" s="96"/>
      <c r="BG205" s="96"/>
      <c r="BH205" s="96"/>
      <c r="BI205" s="96"/>
      <c r="BJ205" s="96"/>
      <c r="BK205" s="96"/>
      <c r="BL205" s="96"/>
      <c r="BM205" s="96"/>
      <c r="BN205" s="96"/>
      <c r="BO205" s="96"/>
      <c r="BP205" s="96"/>
      <c r="BQ205" s="96"/>
      <c r="BR205" s="96"/>
      <c r="BS205" s="96"/>
      <c r="BT205" s="96"/>
      <c r="BU205" s="96"/>
      <c r="BV205" s="96"/>
      <c r="BW205" s="96"/>
      <c r="BX205" s="96"/>
      <c r="BY205" s="96"/>
      <c r="BZ205" s="96"/>
      <c r="CA205" s="96"/>
      <c r="CB205" s="96"/>
      <c r="CC205" s="96"/>
      <c r="CD205" s="96"/>
      <c r="CE205" s="96"/>
      <c r="CF205" s="96"/>
      <c r="CG205" s="96"/>
      <c r="CH205" s="96"/>
      <c r="CI205" s="96"/>
      <c r="CJ205" s="96"/>
      <c r="CK205" s="96"/>
      <c r="CL205" s="96"/>
      <c r="CM205" s="96"/>
      <c r="CN205" s="96"/>
    </row>
    <row r="206" spans="3:92">
      <c r="C206" s="96"/>
      <c r="D206" s="96"/>
      <c r="E206" s="96"/>
      <c r="F206" s="96"/>
      <c r="G206" s="96"/>
      <c r="H206" s="96"/>
      <c r="I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c r="AG206" s="96"/>
      <c r="AH206" s="96"/>
      <c r="AI206" s="96"/>
      <c r="AJ206" s="96"/>
      <c r="AK206" s="96"/>
      <c r="AL206" s="96"/>
      <c r="AM206" s="96"/>
      <c r="AN206" s="96"/>
      <c r="AO206" s="96"/>
      <c r="AP206" s="96"/>
      <c r="AQ206" s="96"/>
      <c r="AR206" s="96"/>
      <c r="AS206" s="96"/>
      <c r="AT206" s="96"/>
      <c r="AU206" s="96"/>
      <c r="AV206" s="96"/>
      <c r="AW206" s="96"/>
      <c r="AX206" s="96"/>
      <c r="AY206" s="96"/>
      <c r="AZ206" s="96"/>
      <c r="BA206" s="96"/>
      <c r="BB206" s="96"/>
      <c r="BC206" s="96"/>
      <c r="BD206" s="96"/>
      <c r="BE206" s="96"/>
      <c r="BF206" s="96"/>
      <c r="BG206" s="96"/>
      <c r="BH206" s="96"/>
      <c r="BI206" s="96"/>
      <c r="BJ206" s="96"/>
      <c r="BK206" s="96"/>
      <c r="BL206" s="96"/>
      <c r="BM206" s="96"/>
      <c r="BN206" s="96"/>
      <c r="BO206" s="96"/>
      <c r="BP206" s="96"/>
      <c r="BQ206" s="96"/>
      <c r="BR206" s="96"/>
      <c r="BS206" s="96"/>
      <c r="BT206" s="96"/>
      <c r="BU206" s="96"/>
      <c r="BV206" s="96"/>
      <c r="BW206" s="96"/>
      <c r="BX206" s="96"/>
      <c r="BY206" s="96"/>
      <c r="BZ206" s="96"/>
      <c r="CA206" s="96"/>
      <c r="CB206" s="96"/>
      <c r="CC206" s="96"/>
      <c r="CD206" s="96"/>
      <c r="CE206" s="96"/>
      <c r="CF206" s="96"/>
      <c r="CG206" s="96"/>
      <c r="CH206" s="96"/>
      <c r="CI206" s="96"/>
      <c r="CJ206" s="96"/>
      <c r="CK206" s="96"/>
      <c r="CL206" s="96"/>
      <c r="CM206" s="96"/>
      <c r="CN206" s="96"/>
    </row>
    <row r="207" spans="3:92">
      <c r="C207" s="96"/>
      <c r="D207" s="96"/>
      <c r="E207" s="96"/>
      <c r="F207" s="96"/>
      <c r="G207" s="96"/>
      <c r="H207" s="96"/>
      <c r="I207" s="96"/>
      <c r="J207" s="96"/>
      <c r="K207" s="96"/>
      <c r="L207" s="96"/>
      <c r="M207" s="96"/>
      <c r="N207" s="96"/>
      <c r="O207" s="96"/>
      <c r="P207" s="96"/>
      <c r="Q207" s="96"/>
      <c r="R207" s="96"/>
      <c r="S207" s="96"/>
      <c r="T207" s="96"/>
      <c r="U207" s="96"/>
      <c r="V207" s="96"/>
      <c r="W207" s="96"/>
      <c r="X207" s="96"/>
      <c r="Y207" s="96"/>
      <c r="Z207" s="96"/>
      <c r="AA207" s="96"/>
      <c r="AB207" s="96"/>
      <c r="AC207" s="96"/>
      <c r="AD207" s="96"/>
      <c r="AE207" s="96"/>
      <c r="AF207" s="96"/>
      <c r="AG207" s="96"/>
      <c r="AH207" s="96"/>
      <c r="AI207" s="96"/>
      <c r="AJ207" s="96"/>
      <c r="AK207" s="96"/>
      <c r="AL207" s="96"/>
      <c r="AM207" s="96"/>
      <c r="AN207" s="96"/>
      <c r="AO207" s="96"/>
      <c r="AP207" s="96"/>
      <c r="AQ207" s="96"/>
      <c r="AR207" s="96"/>
      <c r="AS207" s="96"/>
      <c r="AT207" s="96"/>
      <c r="AU207" s="96"/>
      <c r="AV207" s="96"/>
      <c r="AW207" s="96"/>
      <c r="AX207" s="96"/>
      <c r="AY207" s="96"/>
      <c r="AZ207" s="96"/>
      <c r="BA207" s="96"/>
      <c r="BB207" s="96"/>
      <c r="BC207" s="96"/>
      <c r="BD207" s="96"/>
      <c r="BE207" s="96"/>
      <c r="BF207" s="96"/>
      <c r="BG207" s="96"/>
      <c r="BH207" s="96"/>
      <c r="BI207" s="96"/>
      <c r="BJ207" s="96"/>
      <c r="BK207" s="96"/>
      <c r="BL207" s="96"/>
      <c r="BM207" s="96"/>
      <c r="BN207" s="96"/>
      <c r="BO207" s="96"/>
      <c r="BP207" s="96"/>
      <c r="BQ207" s="96"/>
      <c r="BR207" s="96"/>
      <c r="BS207" s="96"/>
      <c r="BT207" s="96"/>
      <c r="BU207" s="96"/>
      <c r="BV207" s="96"/>
      <c r="BW207" s="96"/>
      <c r="BX207" s="96"/>
      <c r="BY207" s="96"/>
      <c r="BZ207" s="96"/>
      <c r="CA207" s="96"/>
      <c r="CB207" s="96"/>
      <c r="CC207" s="96"/>
      <c r="CD207" s="96"/>
      <c r="CE207" s="96"/>
      <c r="CF207" s="96"/>
      <c r="CG207" s="96"/>
      <c r="CH207" s="96"/>
      <c r="CI207" s="96"/>
      <c r="CJ207" s="96"/>
      <c r="CK207" s="96"/>
      <c r="CL207" s="96"/>
      <c r="CM207" s="96"/>
      <c r="CN207" s="96"/>
    </row>
    <row r="208" spans="3:92">
      <c r="C208" s="96"/>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c r="AG208" s="96"/>
      <c r="AH208" s="96"/>
      <c r="AI208" s="96"/>
      <c r="AJ208" s="96"/>
      <c r="AK208" s="96"/>
      <c r="AL208" s="96"/>
      <c r="AM208" s="96"/>
      <c r="AN208" s="96"/>
      <c r="AO208" s="96"/>
      <c r="AP208" s="96"/>
      <c r="AQ208" s="96"/>
      <c r="AR208" s="96"/>
      <c r="AS208" s="96"/>
      <c r="AT208" s="96"/>
      <c r="AU208" s="96"/>
      <c r="AV208" s="96"/>
      <c r="AW208" s="96"/>
      <c r="AX208" s="96"/>
      <c r="AY208" s="96"/>
      <c r="AZ208" s="96"/>
      <c r="BA208" s="96"/>
      <c r="BB208" s="96"/>
      <c r="BC208" s="96"/>
      <c r="BD208" s="96"/>
      <c r="BE208" s="96"/>
      <c r="BF208" s="96"/>
      <c r="BG208" s="96"/>
      <c r="BH208" s="96"/>
      <c r="BI208" s="96"/>
      <c r="BJ208" s="96"/>
      <c r="BK208" s="96"/>
      <c r="BL208" s="96"/>
      <c r="BM208" s="96"/>
      <c r="BN208" s="96"/>
      <c r="BO208" s="96"/>
      <c r="BP208" s="96"/>
      <c r="BQ208" s="96"/>
      <c r="BR208" s="96"/>
      <c r="BS208" s="96"/>
      <c r="BT208" s="96"/>
      <c r="BU208" s="96"/>
      <c r="BV208" s="96"/>
      <c r="BW208" s="96"/>
      <c r="BX208" s="96"/>
      <c r="BY208" s="96"/>
      <c r="BZ208" s="96"/>
      <c r="CA208" s="96"/>
      <c r="CB208" s="96"/>
      <c r="CC208" s="96"/>
      <c r="CD208" s="96"/>
      <c r="CE208" s="96"/>
      <c r="CF208" s="96"/>
      <c r="CG208" s="96"/>
      <c r="CH208" s="96"/>
      <c r="CI208" s="96"/>
      <c r="CJ208" s="96"/>
      <c r="CK208" s="96"/>
      <c r="CL208" s="96"/>
      <c r="CM208" s="96"/>
      <c r="CN208" s="96"/>
    </row>
    <row r="209" spans="3:92">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c r="AG209" s="96"/>
      <c r="AH209" s="96"/>
      <c r="AI209" s="96"/>
      <c r="AJ209" s="96"/>
      <c r="AK209" s="96"/>
      <c r="AL209" s="96"/>
      <c r="AM209" s="96"/>
      <c r="AN209" s="96"/>
      <c r="AO209" s="96"/>
      <c r="AP209" s="96"/>
      <c r="AQ209" s="96"/>
      <c r="AR209" s="96"/>
      <c r="AS209" s="96"/>
      <c r="AT209" s="96"/>
      <c r="AU209" s="96"/>
      <c r="AV209" s="96"/>
      <c r="AW209" s="96"/>
      <c r="AX209" s="96"/>
      <c r="AY209" s="96"/>
      <c r="AZ209" s="96"/>
      <c r="BA209" s="96"/>
      <c r="BB209" s="96"/>
      <c r="BC209" s="96"/>
      <c r="BD209" s="96"/>
      <c r="BE209" s="96"/>
      <c r="BF209" s="96"/>
      <c r="BG209" s="96"/>
      <c r="BH209" s="96"/>
      <c r="BI209" s="96"/>
      <c r="BJ209" s="96"/>
      <c r="BK209" s="96"/>
      <c r="BL209" s="96"/>
      <c r="BM209" s="96"/>
      <c r="BN209" s="96"/>
      <c r="BO209" s="96"/>
      <c r="BP209" s="96"/>
      <c r="BQ209" s="96"/>
      <c r="BR209" s="96"/>
      <c r="BS209" s="96"/>
      <c r="BT209" s="96"/>
      <c r="BU209" s="96"/>
      <c r="BV209" s="96"/>
      <c r="BW209" s="96"/>
      <c r="BX209" s="96"/>
      <c r="BY209" s="96"/>
      <c r="BZ209" s="96"/>
      <c r="CA209" s="96"/>
      <c r="CB209" s="96"/>
      <c r="CC209" s="96"/>
      <c r="CD209" s="96"/>
      <c r="CE209" s="96"/>
      <c r="CF209" s="96"/>
      <c r="CG209" s="96"/>
      <c r="CH209" s="96"/>
      <c r="CI209" s="96"/>
      <c r="CJ209" s="96"/>
      <c r="CK209" s="96"/>
      <c r="CL209" s="96"/>
      <c r="CM209" s="96"/>
      <c r="CN209" s="96"/>
    </row>
    <row r="210" spans="3:92">
      <c r="C210" s="96"/>
      <c r="D210" s="96"/>
      <c r="E210" s="96"/>
      <c r="F210" s="96"/>
      <c r="G210" s="96"/>
      <c r="H210" s="96"/>
      <c r="I210" s="96"/>
      <c r="J210" s="96"/>
      <c r="K210" s="96"/>
      <c r="L210" s="96"/>
      <c r="M210" s="96"/>
      <c r="N210" s="96"/>
      <c r="O210" s="96"/>
      <c r="P210" s="96"/>
      <c r="Q210" s="96"/>
      <c r="R210" s="96"/>
      <c r="S210" s="96"/>
      <c r="T210" s="96"/>
      <c r="U210" s="96"/>
      <c r="V210" s="96"/>
      <c r="W210" s="96"/>
      <c r="X210" s="96"/>
      <c r="Y210" s="96"/>
      <c r="Z210" s="96"/>
      <c r="AA210" s="96"/>
      <c r="AB210" s="96"/>
      <c r="AC210" s="96"/>
      <c r="AD210" s="96"/>
      <c r="AE210" s="96"/>
      <c r="AF210" s="96"/>
      <c r="AG210" s="96"/>
      <c r="AH210" s="96"/>
      <c r="AI210" s="96"/>
      <c r="AJ210" s="96"/>
      <c r="AK210" s="96"/>
      <c r="AL210" s="96"/>
      <c r="AM210" s="96"/>
      <c r="AN210" s="96"/>
      <c r="AO210" s="96"/>
      <c r="AP210" s="96"/>
      <c r="AQ210" s="96"/>
      <c r="AR210" s="96"/>
      <c r="AS210" s="96"/>
      <c r="AT210" s="96"/>
      <c r="AU210" s="96"/>
      <c r="AV210" s="96"/>
      <c r="AW210" s="96"/>
      <c r="AX210" s="96"/>
      <c r="AY210" s="96"/>
      <c r="AZ210" s="96"/>
      <c r="BA210" s="96"/>
      <c r="BB210" s="96"/>
      <c r="BC210" s="96"/>
      <c r="BD210" s="96"/>
      <c r="BE210" s="96"/>
      <c r="BF210" s="96"/>
      <c r="BG210" s="96"/>
      <c r="BH210" s="96"/>
      <c r="BI210" s="96"/>
      <c r="BJ210" s="96"/>
      <c r="BK210" s="96"/>
      <c r="BL210" s="96"/>
      <c r="BM210" s="96"/>
      <c r="BN210" s="96"/>
      <c r="BO210" s="96"/>
      <c r="BP210" s="96"/>
      <c r="BQ210" s="96"/>
      <c r="BR210" s="96"/>
      <c r="BS210" s="96"/>
      <c r="BT210" s="96"/>
      <c r="BU210" s="96"/>
      <c r="BV210" s="96"/>
      <c r="BW210" s="96"/>
      <c r="BX210" s="96"/>
      <c r="BY210" s="96"/>
      <c r="BZ210" s="96"/>
      <c r="CA210" s="96"/>
      <c r="CB210" s="96"/>
      <c r="CC210" s="96"/>
      <c r="CD210" s="96"/>
      <c r="CE210" s="96"/>
      <c r="CF210" s="96"/>
      <c r="CG210" s="96"/>
      <c r="CH210" s="96"/>
      <c r="CI210" s="96"/>
      <c r="CJ210" s="96"/>
      <c r="CK210" s="96"/>
      <c r="CL210" s="96"/>
      <c r="CM210" s="96"/>
      <c r="CN210" s="96"/>
    </row>
    <row r="211" spans="3:92">
      <c r="C211" s="96"/>
      <c r="D211" s="96"/>
      <c r="E211" s="96"/>
      <c r="F211" s="96"/>
      <c r="G211" s="96"/>
      <c r="H211" s="96"/>
      <c r="I211" s="96"/>
      <c r="J211" s="96"/>
      <c r="K211" s="96"/>
      <c r="L211" s="96"/>
      <c r="M211" s="96"/>
      <c r="N211" s="96"/>
      <c r="O211" s="96"/>
      <c r="P211" s="96"/>
      <c r="Q211" s="96"/>
      <c r="R211" s="96"/>
      <c r="S211" s="96"/>
      <c r="T211" s="96"/>
      <c r="U211" s="96"/>
      <c r="V211" s="96"/>
      <c r="W211" s="96"/>
      <c r="X211" s="96"/>
      <c r="Y211" s="96"/>
      <c r="Z211" s="96"/>
      <c r="AA211" s="96"/>
      <c r="AB211" s="96"/>
      <c r="AC211" s="96"/>
      <c r="AD211" s="96"/>
      <c r="AE211" s="96"/>
      <c r="AF211" s="96"/>
      <c r="AG211" s="96"/>
      <c r="AH211" s="96"/>
      <c r="AI211" s="96"/>
      <c r="AJ211" s="96"/>
      <c r="AK211" s="96"/>
      <c r="AL211" s="96"/>
      <c r="AM211" s="96"/>
      <c r="AN211" s="96"/>
      <c r="AO211" s="96"/>
      <c r="AP211" s="96"/>
      <c r="AQ211" s="96"/>
      <c r="AR211" s="96"/>
      <c r="AS211" s="96"/>
      <c r="AT211" s="96"/>
      <c r="AU211" s="96"/>
      <c r="AV211" s="96"/>
      <c r="AW211" s="96"/>
      <c r="AX211" s="96"/>
      <c r="AY211" s="96"/>
      <c r="AZ211" s="96"/>
      <c r="BA211" s="96"/>
      <c r="BB211" s="96"/>
      <c r="BC211" s="96"/>
      <c r="BD211" s="96"/>
      <c r="BE211" s="96"/>
      <c r="BF211" s="96"/>
      <c r="BG211" s="96"/>
      <c r="BH211" s="96"/>
      <c r="BI211" s="96"/>
      <c r="BJ211" s="96"/>
      <c r="BK211" s="96"/>
      <c r="BL211" s="96"/>
      <c r="BM211" s="96"/>
      <c r="BN211" s="96"/>
      <c r="BO211" s="96"/>
      <c r="BP211" s="96"/>
      <c r="BQ211" s="96"/>
      <c r="BR211" s="96"/>
      <c r="BS211" s="96"/>
      <c r="BT211" s="96"/>
      <c r="BU211" s="96"/>
      <c r="BV211" s="96"/>
      <c r="BW211" s="96"/>
      <c r="BX211" s="96"/>
      <c r="BY211" s="96"/>
      <c r="BZ211" s="96"/>
      <c r="CA211" s="96"/>
      <c r="CB211" s="96"/>
      <c r="CC211" s="96"/>
      <c r="CD211" s="96"/>
      <c r="CE211" s="96"/>
      <c r="CF211" s="96"/>
      <c r="CG211" s="96"/>
      <c r="CH211" s="96"/>
      <c r="CI211" s="96"/>
      <c r="CJ211" s="96"/>
      <c r="CK211" s="96"/>
      <c r="CL211" s="96"/>
      <c r="CM211" s="96"/>
      <c r="CN211" s="96"/>
    </row>
    <row r="212" spans="3:92">
      <c r="C212" s="96"/>
      <c r="D212" s="96"/>
      <c r="E212" s="96"/>
      <c r="F212" s="96"/>
      <c r="G212" s="96"/>
      <c r="H212" s="96"/>
      <c r="I212" s="96"/>
      <c r="J212" s="96"/>
      <c r="K212" s="96"/>
      <c r="L212" s="96"/>
      <c r="M212" s="96"/>
      <c r="N212" s="96"/>
      <c r="O212" s="96"/>
      <c r="P212" s="96"/>
      <c r="Q212" s="96"/>
      <c r="R212" s="96"/>
      <c r="S212" s="96"/>
      <c r="T212" s="96"/>
      <c r="U212" s="96"/>
      <c r="V212" s="96"/>
      <c r="W212" s="96"/>
      <c r="X212" s="96"/>
      <c r="Y212" s="96"/>
      <c r="Z212" s="96"/>
      <c r="AA212" s="96"/>
      <c r="AB212" s="96"/>
      <c r="AC212" s="96"/>
      <c r="AD212" s="96"/>
      <c r="AE212" s="96"/>
      <c r="AF212" s="96"/>
      <c r="AG212" s="96"/>
      <c r="AH212" s="96"/>
      <c r="AI212" s="96"/>
      <c r="AJ212" s="96"/>
      <c r="AK212" s="96"/>
      <c r="AL212" s="96"/>
      <c r="AM212" s="96"/>
      <c r="AN212" s="96"/>
      <c r="AO212" s="96"/>
      <c r="AP212" s="96"/>
      <c r="AQ212" s="96"/>
      <c r="AR212" s="96"/>
      <c r="AS212" s="96"/>
      <c r="AT212" s="96"/>
      <c r="AU212" s="96"/>
      <c r="AV212" s="96"/>
      <c r="AW212" s="96"/>
      <c r="AX212" s="96"/>
      <c r="AY212" s="96"/>
      <c r="AZ212" s="96"/>
      <c r="BA212" s="96"/>
      <c r="BB212" s="96"/>
      <c r="BC212" s="96"/>
      <c r="BD212" s="96"/>
      <c r="BE212" s="96"/>
      <c r="BF212" s="96"/>
      <c r="BG212" s="96"/>
      <c r="BH212" s="96"/>
      <c r="BI212" s="96"/>
      <c r="BJ212" s="96"/>
      <c r="BK212" s="96"/>
      <c r="BL212" s="96"/>
      <c r="BM212" s="96"/>
      <c r="BN212" s="96"/>
      <c r="BO212" s="96"/>
      <c r="BP212" s="96"/>
      <c r="BQ212" s="96"/>
      <c r="BR212" s="96"/>
      <c r="BS212" s="96"/>
      <c r="BT212" s="96"/>
      <c r="BU212" s="96"/>
      <c r="BV212" s="96"/>
      <c r="BW212" s="96"/>
      <c r="BX212" s="96"/>
      <c r="BY212" s="96"/>
      <c r="BZ212" s="96"/>
      <c r="CA212" s="96"/>
      <c r="CB212" s="96"/>
      <c r="CC212" s="96"/>
      <c r="CD212" s="96"/>
      <c r="CE212" s="96"/>
      <c r="CF212" s="96"/>
      <c r="CG212" s="96"/>
      <c r="CH212" s="96"/>
      <c r="CI212" s="96"/>
      <c r="CJ212" s="96"/>
      <c r="CK212" s="96"/>
      <c r="CL212" s="96"/>
      <c r="CM212" s="96"/>
      <c r="CN212" s="96"/>
    </row>
    <row r="213" spans="3:92">
      <c r="C213" s="96"/>
      <c r="D213" s="96"/>
      <c r="E213" s="96"/>
      <c r="F213" s="96"/>
      <c r="G213" s="96"/>
      <c r="H213" s="96"/>
      <c r="I213" s="96"/>
      <c r="J213" s="96"/>
      <c r="K213" s="96"/>
      <c r="L213" s="96"/>
      <c r="M213" s="96"/>
      <c r="N213" s="96"/>
      <c r="O213" s="96"/>
      <c r="P213" s="96"/>
      <c r="Q213" s="96"/>
      <c r="R213" s="96"/>
      <c r="S213" s="96"/>
      <c r="T213" s="96"/>
      <c r="U213" s="96"/>
      <c r="V213" s="96"/>
      <c r="W213" s="96"/>
      <c r="X213" s="96"/>
      <c r="Y213" s="96"/>
      <c r="Z213" s="96"/>
      <c r="AA213" s="96"/>
      <c r="AB213" s="96"/>
      <c r="AC213" s="96"/>
      <c r="AD213" s="96"/>
      <c r="AE213" s="96"/>
      <c r="AF213" s="96"/>
      <c r="AG213" s="96"/>
      <c r="AH213" s="96"/>
      <c r="AI213" s="96"/>
      <c r="AJ213" s="96"/>
      <c r="AK213" s="96"/>
      <c r="AL213" s="96"/>
      <c r="AM213" s="96"/>
      <c r="AN213" s="96"/>
      <c r="AO213" s="96"/>
      <c r="AP213" s="96"/>
      <c r="AQ213" s="96"/>
      <c r="AR213" s="96"/>
      <c r="AS213" s="96"/>
      <c r="AT213" s="96"/>
      <c r="AU213" s="96"/>
      <c r="AV213" s="96"/>
      <c r="AW213" s="96"/>
      <c r="AX213" s="96"/>
      <c r="AY213" s="96"/>
      <c r="AZ213" s="96"/>
      <c r="BA213" s="96"/>
      <c r="BB213" s="96"/>
      <c r="BC213" s="96"/>
      <c r="BD213" s="96"/>
      <c r="BE213" s="96"/>
      <c r="BF213" s="96"/>
      <c r="BG213" s="96"/>
      <c r="BH213" s="96"/>
      <c r="BI213" s="96"/>
      <c r="BJ213" s="96"/>
      <c r="BK213" s="96"/>
      <c r="BL213" s="96"/>
      <c r="BM213" s="96"/>
      <c r="BN213" s="96"/>
      <c r="BO213" s="96"/>
      <c r="BP213" s="96"/>
      <c r="BQ213" s="96"/>
      <c r="BR213" s="96"/>
      <c r="BS213" s="96"/>
      <c r="BT213" s="96"/>
      <c r="BU213" s="96"/>
      <c r="BV213" s="96"/>
      <c r="BW213" s="96"/>
      <c r="BX213" s="96"/>
      <c r="BY213" s="96"/>
      <c r="BZ213" s="96"/>
      <c r="CA213" s="96"/>
      <c r="CB213" s="96"/>
      <c r="CC213" s="96"/>
      <c r="CD213" s="96"/>
      <c r="CE213" s="96"/>
      <c r="CF213" s="96"/>
      <c r="CG213" s="96"/>
      <c r="CH213" s="96"/>
      <c r="CI213" s="96"/>
      <c r="CJ213" s="96"/>
      <c r="CK213" s="96"/>
      <c r="CL213" s="96"/>
      <c r="CM213" s="96"/>
      <c r="CN213" s="96"/>
    </row>
    <row r="214" spans="3:92">
      <c r="C214" s="96"/>
      <c r="D214" s="96"/>
      <c r="E214" s="96"/>
      <c r="F214" s="96"/>
      <c r="G214" s="96"/>
      <c r="H214" s="96"/>
      <c r="I214" s="96"/>
      <c r="J214" s="96"/>
      <c r="K214" s="96"/>
      <c r="L214" s="96"/>
      <c r="M214" s="96"/>
      <c r="N214" s="96"/>
      <c r="O214" s="96"/>
      <c r="P214" s="96"/>
      <c r="Q214" s="96"/>
      <c r="R214" s="96"/>
      <c r="S214" s="96"/>
      <c r="T214" s="96"/>
      <c r="U214" s="96"/>
      <c r="V214" s="96"/>
      <c r="W214" s="96"/>
      <c r="X214" s="96"/>
      <c r="Y214" s="96"/>
      <c r="Z214" s="96"/>
      <c r="AA214" s="96"/>
      <c r="AB214" s="96"/>
      <c r="AC214" s="96"/>
      <c r="AD214" s="96"/>
      <c r="AE214" s="96"/>
      <c r="AF214" s="96"/>
      <c r="AG214" s="96"/>
      <c r="AH214" s="96"/>
      <c r="AI214" s="96"/>
      <c r="AJ214" s="96"/>
      <c r="AK214" s="96"/>
      <c r="AL214" s="96"/>
      <c r="AM214" s="96"/>
      <c r="AN214" s="96"/>
      <c r="AO214" s="96"/>
      <c r="AP214" s="96"/>
      <c r="AQ214" s="96"/>
      <c r="AR214" s="96"/>
      <c r="AS214" s="96"/>
      <c r="AT214" s="96"/>
      <c r="AU214" s="96"/>
      <c r="AV214" s="96"/>
      <c r="AW214" s="96"/>
      <c r="AX214" s="96"/>
      <c r="AY214" s="96"/>
      <c r="AZ214" s="96"/>
      <c r="BA214" s="96"/>
      <c r="BB214" s="96"/>
      <c r="BC214" s="96"/>
      <c r="BD214" s="96"/>
      <c r="BE214" s="96"/>
      <c r="BF214" s="96"/>
      <c r="BG214" s="96"/>
      <c r="BH214" s="96"/>
      <c r="BI214" s="96"/>
      <c r="BJ214" s="96"/>
      <c r="BK214" s="96"/>
      <c r="BL214" s="96"/>
      <c r="BM214" s="96"/>
      <c r="BN214" s="96"/>
      <c r="BO214" s="96"/>
      <c r="BP214" s="96"/>
      <c r="BQ214" s="96"/>
      <c r="BR214" s="96"/>
      <c r="BS214" s="96"/>
      <c r="BT214" s="96"/>
      <c r="BU214" s="96"/>
      <c r="BV214" s="96"/>
      <c r="BW214" s="96"/>
      <c r="BX214" s="96"/>
      <c r="BY214" s="96"/>
      <c r="BZ214" s="96"/>
      <c r="CA214" s="96"/>
      <c r="CB214" s="96"/>
      <c r="CC214" s="96"/>
      <c r="CD214" s="96"/>
      <c r="CE214" s="96"/>
      <c r="CF214" s="96"/>
      <c r="CG214" s="96"/>
      <c r="CH214" s="96"/>
      <c r="CI214" s="96"/>
      <c r="CJ214" s="96"/>
      <c r="CK214" s="96"/>
      <c r="CL214" s="96"/>
      <c r="CM214" s="96"/>
      <c r="CN214" s="96"/>
    </row>
    <row r="215" spans="3:92">
      <c r="C215" s="96"/>
      <c r="D215" s="96"/>
      <c r="E215" s="96"/>
      <c r="F215" s="96"/>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c r="AG215" s="96"/>
      <c r="AH215" s="96"/>
      <c r="AI215" s="96"/>
      <c r="AJ215" s="96"/>
      <c r="AK215" s="96"/>
      <c r="AL215" s="96"/>
      <c r="AM215" s="96"/>
      <c r="AN215" s="96"/>
      <c r="AO215" s="96"/>
      <c r="AP215" s="96"/>
      <c r="AQ215" s="96"/>
      <c r="AR215" s="96"/>
      <c r="AS215" s="96"/>
      <c r="AT215" s="96"/>
      <c r="AU215" s="96"/>
      <c r="AV215" s="96"/>
      <c r="AW215" s="96"/>
      <c r="AX215" s="96"/>
      <c r="AY215" s="96"/>
      <c r="AZ215" s="96"/>
      <c r="BA215" s="96"/>
      <c r="BB215" s="96"/>
      <c r="BC215" s="96"/>
      <c r="BD215" s="96"/>
      <c r="BE215" s="96"/>
      <c r="BF215" s="96"/>
      <c r="BG215" s="96"/>
      <c r="BH215" s="96"/>
      <c r="BI215" s="96"/>
      <c r="BJ215" s="96"/>
      <c r="BK215" s="96"/>
      <c r="BL215" s="96"/>
      <c r="BM215" s="96"/>
      <c r="BN215" s="96"/>
      <c r="BO215" s="96"/>
      <c r="BP215" s="96"/>
      <c r="BQ215" s="96"/>
      <c r="BR215" s="96"/>
      <c r="BS215" s="96"/>
      <c r="BT215" s="96"/>
      <c r="BU215" s="96"/>
      <c r="BV215" s="96"/>
      <c r="BW215" s="96"/>
      <c r="BX215" s="96"/>
      <c r="BY215" s="96"/>
      <c r="BZ215" s="96"/>
      <c r="CA215" s="96"/>
      <c r="CB215" s="96"/>
      <c r="CC215" s="96"/>
      <c r="CD215" s="96"/>
      <c r="CE215" s="96"/>
      <c r="CF215" s="96"/>
      <c r="CG215" s="96"/>
      <c r="CH215" s="96"/>
      <c r="CI215" s="96"/>
      <c r="CJ215" s="96"/>
      <c r="CK215" s="96"/>
      <c r="CL215" s="96"/>
      <c r="CM215" s="96"/>
      <c r="CN215" s="96"/>
    </row>
    <row r="216" spans="3:92">
      <c r="C216" s="96"/>
      <c r="D216" s="96"/>
      <c r="E216" s="96"/>
      <c r="F216" s="96"/>
      <c r="G216" s="96"/>
      <c r="H216" s="96"/>
      <c r="I216" s="96"/>
      <c r="J216" s="96"/>
      <c r="K216" s="96"/>
      <c r="L216" s="96"/>
      <c r="M216" s="96"/>
      <c r="N216" s="96"/>
      <c r="O216" s="96"/>
      <c r="P216" s="96"/>
      <c r="Q216" s="96"/>
      <c r="R216" s="96"/>
      <c r="S216" s="96"/>
      <c r="T216" s="96"/>
      <c r="U216" s="96"/>
      <c r="V216" s="96"/>
      <c r="W216" s="96"/>
      <c r="X216" s="96"/>
      <c r="Y216" s="96"/>
      <c r="Z216" s="96"/>
      <c r="AA216" s="96"/>
      <c r="AB216" s="96"/>
      <c r="AC216" s="96"/>
      <c r="AD216" s="96"/>
      <c r="AE216" s="96"/>
      <c r="AF216" s="96"/>
      <c r="AG216" s="96"/>
      <c r="AH216" s="96"/>
      <c r="AI216" s="96"/>
      <c r="AJ216" s="96"/>
      <c r="AK216" s="96"/>
      <c r="AL216" s="96"/>
      <c r="AM216" s="96"/>
      <c r="AN216" s="96"/>
      <c r="AO216" s="96"/>
      <c r="AP216" s="96"/>
      <c r="AQ216" s="96"/>
      <c r="AR216" s="96"/>
      <c r="AS216" s="96"/>
      <c r="AT216" s="96"/>
      <c r="AU216" s="96"/>
      <c r="AV216" s="96"/>
      <c r="AW216" s="96"/>
      <c r="AX216" s="96"/>
      <c r="AY216" s="96"/>
      <c r="AZ216" s="96"/>
      <c r="BA216" s="96"/>
      <c r="BB216" s="96"/>
      <c r="BC216" s="96"/>
      <c r="BD216" s="96"/>
      <c r="BE216" s="96"/>
      <c r="BF216" s="96"/>
      <c r="BG216" s="96"/>
      <c r="BH216" s="96"/>
      <c r="BI216" s="96"/>
      <c r="BJ216" s="96"/>
      <c r="BK216" s="96"/>
      <c r="BL216" s="96"/>
      <c r="BM216" s="96"/>
      <c r="BN216" s="96"/>
      <c r="BO216" s="96"/>
      <c r="BP216" s="96"/>
      <c r="BQ216" s="96"/>
      <c r="BR216" s="96"/>
      <c r="BS216" s="96"/>
      <c r="BT216" s="96"/>
      <c r="BU216" s="96"/>
      <c r="BV216" s="96"/>
      <c r="BW216" s="96"/>
      <c r="BX216" s="96"/>
      <c r="BY216" s="96"/>
      <c r="BZ216" s="96"/>
      <c r="CA216" s="96"/>
      <c r="CB216" s="96"/>
      <c r="CC216" s="96"/>
      <c r="CD216" s="96"/>
      <c r="CE216" s="96"/>
      <c r="CF216" s="96"/>
      <c r="CG216" s="96"/>
      <c r="CH216" s="96"/>
      <c r="CI216" s="96"/>
      <c r="CJ216" s="96"/>
      <c r="CK216" s="96"/>
      <c r="CL216" s="96"/>
      <c r="CM216" s="96"/>
      <c r="CN216" s="96"/>
    </row>
    <row r="217" spans="3:92">
      <c r="C217" s="96"/>
      <c r="D217" s="96"/>
      <c r="E217" s="96"/>
      <c r="F217" s="96"/>
      <c r="G217" s="96"/>
      <c r="H217" s="96"/>
      <c r="I217" s="96"/>
      <c r="J217" s="96"/>
      <c r="K217" s="96"/>
      <c r="L217" s="96"/>
      <c r="M217" s="96"/>
      <c r="N217" s="96"/>
      <c r="O217" s="96"/>
      <c r="P217" s="96"/>
      <c r="Q217" s="96"/>
      <c r="R217" s="96"/>
      <c r="S217" s="96"/>
      <c r="T217" s="96"/>
      <c r="U217" s="96"/>
      <c r="V217" s="96"/>
      <c r="W217" s="96"/>
      <c r="X217" s="96"/>
      <c r="Y217" s="96"/>
      <c r="Z217" s="96"/>
      <c r="AA217" s="96"/>
      <c r="AB217" s="96"/>
      <c r="AC217" s="96"/>
      <c r="AD217" s="96"/>
      <c r="AE217" s="96"/>
      <c r="AF217" s="96"/>
      <c r="AG217" s="96"/>
      <c r="AH217" s="96"/>
      <c r="AI217" s="96"/>
      <c r="AJ217" s="96"/>
      <c r="AK217" s="96"/>
      <c r="AL217" s="96"/>
      <c r="AM217" s="96"/>
      <c r="AN217" s="96"/>
      <c r="AO217" s="96"/>
      <c r="AP217" s="96"/>
      <c r="AQ217" s="96"/>
      <c r="AR217" s="96"/>
      <c r="AS217" s="96"/>
      <c r="AT217" s="96"/>
      <c r="AU217" s="96"/>
      <c r="AV217" s="96"/>
      <c r="AW217" s="96"/>
      <c r="AX217" s="96"/>
      <c r="AY217" s="96"/>
      <c r="AZ217" s="96"/>
      <c r="BA217" s="96"/>
      <c r="BB217" s="96"/>
      <c r="BC217" s="96"/>
      <c r="BD217" s="96"/>
      <c r="BE217" s="96"/>
      <c r="BF217" s="96"/>
      <c r="BG217" s="96"/>
      <c r="BH217" s="96"/>
      <c r="BI217" s="96"/>
      <c r="BJ217" s="96"/>
      <c r="BK217" s="96"/>
      <c r="BL217" s="96"/>
      <c r="BM217" s="96"/>
      <c r="BN217" s="96"/>
      <c r="BO217" s="96"/>
      <c r="BP217" s="96"/>
      <c r="BQ217" s="96"/>
      <c r="BR217" s="96"/>
      <c r="BS217" s="96"/>
      <c r="BT217" s="96"/>
      <c r="BU217" s="96"/>
      <c r="BV217" s="96"/>
      <c r="BW217" s="96"/>
      <c r="BX217" s="96"/>
      <c r="BY217" s="96"/>
      <c r="BZ217" s="96"/>
      <c r="CA217" s="96"/>
      <c r="CB217" s="96"/>
      <c r="CC217" s="96"/>
      <c r="CD217" s="96"/>
      <c r="CE217" s="96"/>
      <c r="CF217" s="96"/>
      <c r="CG217" s="96"/>
      <c r="CH217" s="96"/>
      <c r="CI217" s="96"/>
      <c r="CJ217" s="96"/>
      <c r="CK217" s="96"/>
      <c r="CL217" s="96"/>
      <c r="CM217" s="96"/>
      <c r="CN217" s="96"/>
    </row>
    <row r="218" spans="3:92">
      <c r="C218" s="96"/>
      <c r="D218" s="96"/>
      <c r="E218" s="96"/>
      <c r="F218" s="96"/>
      <c r="G218" s="96"/>
      <c r="H218" s="96"/>
      <c r="I218" s="96"/>
      <c r="J218" s="96"/>
      <c r="K218" s="96"/>
      <c r="L218" s="96"/>
      <c r="M218" s="96"/>
      <c r="N218" s="96"/>
      <c r="O218" s="96"/>
      <c r="P218" s="96"/>
      <c r="Q218" s="96"/>
      <c r="R218" s="96"/>
      <c r="S218" s="96"/>
      <c r="T218" s="96"/>
      <c r="U218" s="96"/>
      <c r="V218" s="96"/>
      <c r="W218" s="96"/>
      <c r="X218" s="96"/>
      <c r="Y218" s="96"/>
      <c r="Z218" s="96"/>
      <c r="AA218" s="96"/>
      <c r="AB218" s="96"/>
      <c r="AC218" s="96"/>
      <c r="AD218" s="96"/>
      <c r="AE218" s="96"/>
      <c r="AF218" s="96"/>
      <c r="AG218" s="96"/>
      <c r="AH218" s="96"/>
      <c r="AI218" s="96"/>
      <c r="AJ218" s="96"/>
      <c r="AK218" s="96"/>
      <c r="AL218" s="96"/>
      <c r="AM218" s="96"/>
      <c r="AN218" s="96"/>
      <c r="AO218" s="96"/>
      <c r="AP218" s="96"/>
      <c r="AQ218" s="96"/>
      <c r="AR218" s="96"/>
      <c r="AS218" s="96"/>
      <c r="AT218" s="96"/>
      <c r="AU218" s="96"/>
      <c r="AV218" s="96"/>
      <c r="AW218" s="96"/>
      <c r="AX218" s="96"/>
      <c r="AY218" s="96"/>
      <c r="AZ218" s="96"/>
      <c r="BA218" s="96"/>
      <c r="BB218" s="96"/>
      <c r="BC218" s="96"/>
      <c r="BD218" s="96"/>
      <c r="BE218" s="96"/>
      <c r="BF218" s="96"/>
      <c r="BG218" s="96"/>
      <c r="BH218" s="96"/>
      <c r="BI218" s="96"/>
      <c r="BJ218" s="96"/>
      <c r="BK218" s="96"/>
      <c r="BL218" s="96"/>
      <c r="BM218" s="96"/>
      <c r="BN218" s="96"/>
      <c r="BO218" s="96"/>
      <c r="BP218" s="96"/>
      <c r="BQ218" s="96"/>
      <c r="BR218" s="96"/>
      <c r="BS218" s="96"/>
      <c r="BT218" s="96"/>
      <c r="BU218" s="96"/>
      <c r="BV218" s="96"/>
      <c r="BW218" s="96"/>
      <c r="BX218" s="96"/>
      <c r="BY218" s="96"/>
      <c r="BZ218" s="96"/>
      <c r="CA218" s="96"/>
      <c r="CB218" s="96"/>
      <c r="CC218" s="96"/>
      <c r="CD218" s="96"/>
      <c r="CE218" s="96"/>
      <c r="CF218" s="96"/>
      <c r="CG218" s="96"/>
      <c r="CH218" s="96"/>
      <c r="CI218" s="96"/>
      <c r="CJ218" s="96"/>
      <c r="CK218" s="96"/>
      <c r="CL218" s="96"/>
      <c r="CM218" s="96"/>
      <c r="CN218" s="96"/>
    </row>
    <row r="219" spans="3:92">
      <c r="C219" s="96"/>
      <c r="D219" s="96"/>
      <c r="E219" s="96"/>
      <c r="F219" s="96"/>
      <c r="G219" s="96"/>
      <c r="H219" s="96"/>
      <c r="I219" s="96"/>
      <c r="J219" s="96"/>
      <c r="K219" s="96"/>
      <c r="L219" s="96"/>
      <c r="M219" s="96"/>
      <c r="N219" s="96"/>
      <c r="O219" s="96"/>
      <c r="P219" s="96"/>
      <c r="Q219" s="96"/>
      <c r="R219" s="96"/>
      <c r="S219" s="96"/>
      <c r="T219" s="96"/>
      <c r="U219" s="96"/>
      <c r="V219" s="96"/>
      <c r="W219" s="96"/>
      <c r="X219" s="96"/>
      <c r="Y219" s="96"/>
      <c r="Z219" s="96"/>
      <c r="AA219" s="96"/>
      <c r="AB219" s="96"/>
      <c r="AC219" s="96"/>
      <c r="AD219" s="96"/>
      <c r="AE219" s="96"/>
      <c r="AF219" s="96"/>
      <c r="AG219" s="96"/>
      <c r="AH219" s="96"/>
      <c r="AI219" s="96"/>
      <c r="AJ219" s="96"/>
      <c r="AK219" s="96"/>
      <c r="AL219" s="96"/>
      <c r="AM219" s="96"/>
      <c r="AN219" s="96"/>
      <c r="AO219" s="96"/>
      <c r="AP219" s="96"/>
      <c r="AQ219" s="96"/>
      <c r="AR219" s="96"/>
      <c r="AS219" s="96"/>
      <c r="AT219" s="96"/>
      <c r="AU219" s="96"/>
      <c r="AV219" s="96"/>
      <c r="AW219" s="96"/>
      <c r="AX219" s="96"/>
      <c r="AY219" s="96"/>
      <c r="AZ219" s="96"/>
      <c r="BA219" s="96"/>
      <c r="BB219" s="96"/>
      <c r="BC219" s="96"/>
      <c r="BD219" s="96"/>
      <c r="BE219" s="96"/>
      <c r="BF219" s="96"/>
      <c r="BG219" s="96"/>
      <c r="BH219" s="96"/>
      <c r="BI219" s="96"/>
      <c r="BJ219" s="96"/>
      <c r="BK219" s="96"/>
      <c r="BL219" s="96"/>
      <c r="BM219" s="96"/>
      <c r="BN219" s="96"/>
      <c r="BO219" s="96"/>
      <c r="BP219" s="96"/>
      <c r="BQ219" s="96"/>
      <c r="BR219" s="96"/>
      <c r="BS219" s="96"/>
      <c r="BT219" s="96"/>
      <c r="BU219" s="96"/>
      <c r="BV219" s="96"/>
      <c r="BW219" s="96"/>
      <c r="BX219" s="96"/>
      <c r="BY219" s="96"/>
      <c r="BZ219" s="96"/>
      <c r="CA219" s="96"/>
      <c r="CB219" s="96"/>
      <c r="CC219" s="96"/>
      <c r="CD219" s="96"/>
      <c r="CE219" s="96"/>
      <c r="CF219" s="96"/>
      <c r="CG219" s="96"/>
      <c r="CH219" s="96"/>
      <c r="CI219" s="96"/>
      <c r="CJ219" s="96"/>
      <c r="CK219" s="96"/>
      <c r="CL219" s="96"/>
      <c r="CM219" s="96"/>
      <c r="CN219" s="96"/>
    </row>
    <row r="220" spans="3:92">
      <c r="C220" s="96"/>
      <c r="D220" s="96"/>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96"/>
      <c r="AJ220" s="96"/>
      <c r="AK220" s="96"/>
      <c r="AL220" s="96"/>
      <c r="AM220" s="96"/>
      <c r="AN220" s="96"/>
      <c r="AO220" s="96"/>
      <c r="AP220" s="96"/>
      <c r="AQ220" s="96"/>
      <c r="AR220" s="96"/>
      <c r="AS220" s="96"/>
      <c r="AT220" s="96"/>
      <c r="AU220" s="96"/>
      <c r="AV220" s="96"/>
      <c r="AW220" s="96"/>
      <c r="AX220" s="96"/>
      <c r="AY220" s="96"/>
      <c r="AZ220" s="96"/>
      <c r="BA220" s="96"/>
      <c r="BB220" s="96"/>
      <c r="BC220" s="96"/>
      <c r="BD220" s="96"/>
      <c r="BE220" s="96"/>
      <c r="BF220" s="96"/>
      <c r="BG220" s="96"/>
      <c r="BH220" s="96"/>
      <c r="BI220" s="96"/>
      <c r="BJ220" s="96"/>
      <c r="BK220" s="96"/>
      <c r="BL220" s="96"/>
      <c r="BM220" s="96"/>
      <c r="BN220" s="96"/>
      <c r="BO220" s="96"/>
      <c r="BP220" s="96"/>
      <c r="BQ220" s="96"/>
      <c r="BR220" s="96"/>
      <c r="BS220" s="96"/>
      <c r="BT220" s="96"/>
      <c r="BU220" s="96"/>
      <c r="BV220" s="96"/>
      <c r="BW220" s="96"/>
      <c r="BX220" s="96"/>
      <c r="BY220" s="96"/>
      <c r="BZ220" s="96"/>
      <c r="CA220" s="96"/>
      <c r="CB220" s="96"/>
      <c r="CC220" s="96"/>
      <c r="CD220" s="96"/>
      <c r="CE220" s="96"/>
      <c r="CF220" s="96"/>
      <c r="CG220" s="96"/>
      <c r="CH220" s="96"/>
      <c r="CI220" s="96"/>
      <c r="CJ220" s="96"/>
      <c r="CK220" s="96"/>
      <c r="CL220" s="96"/>
      <c r="CM220" s="96"/>
      <c r="CN220" s="96"/>
    </row>
    <row r="221" spans="3:92">
      <c r="C221" s="96"/>
      <c r="D221" s="96"/>
      <c r="E221" s="96"/>
      <c r="F221" s="96"/>
      <c r="G221" s="96"/>
      <c r="H221" s="96"/>
      <c r="I221" s="96"/>
      <c r="J221" s="96"/>
      <c r="K221" s="96"/>
      <c r="L221" s="96"/>
      <c r="M221" s="96"/>
      <c r="N221" s="96"/>
      <c r="O221" s="96"/>
      <c r="P221" s="96"/>
      <c r="Q221" s="96"/>
      <c r="R221" s="96"/>
      <c r="S221" s="96"/>
      <c r="T221" s="96"/>
      <c r="U221" s="96"/>
      <c r="V221" s="96"/>
      <c r="W221" s="96"/>
      <c r="X221" s="96"/>
      <c r="Y221" s="96"/>
      <c r="Z221" s="96"/>
      <c r="AA221" s="96"/>
      <c r="AB221" s="96"/>
      <c r="AC221" s="96"/>
      <c r="AD221" s="96"/>
      <c r="AE221" s="96"/>
      <c r="AF221" s="96"/>
      <c r="AG221" s="96"/>
      <c r="AH221" s="96"/>
      <c r="AI221" s="96"/>
      <c r="AJ221" s="96"/>
      <c r="AK221" s="96"/>
      <c r="AL221" s="96"/>
      <c r="AM221" s="96"/>
      <c r="AN221" s="96"/>
      <c r="AO221" s="96"/>
      <c r="AP221" s="96"/>
      <c r="AQ221" s="96"/>
      <c r="AR221" s="96"/>
      <c r="AS221" s="96"/>
      <c r="AT221" s="96"/>
      <c r="AU221" s="96"/>
      <c r="AV221" s="96"/>
      <c r="AW221" s="96"/>
      <c r="AX221" s="96"/>
      <c r="AY221" s="96"/>
      <c r="AZ221" s="96"/>
      <c r="BA221" s="96"/>
      <c r="BB221" s="96"/>
      <c r="BC221" s="96"/>
      <c r="BD221" s="96"/>
      <c r="BE221" s="96"/>
      <c r="BF221" s="96"/>
      <c r="BG221" s="96"/>
      <c r="BH221" s="96"/>
      <c r="BI221" s="96"/>
      <c r="BJ221" s="96"/>
      <c r="BK221" s="96"/>
      <c r="BL221" s="96"/>
      <c r="BM221" s="96"/>
      <c r="BN221" s="96"/>
      <c r="BO221" s="96"/>
      <c r="BP221" s="96"/>
      <c r="BQ221" s="96"/>
      <c r="BR221" s="96"/>
      <c r="BS221" s="96"/>
      <c r="BT221" s="96"/>
      <c r="BU221" s="96"/>
      <c r="BV221" s="96"/>
      <c r="BW221" s="96"/>
      <c r="BX221" s="96"/>
      <c r="BY221" s="96"/>
      <c r="BZ221" s="96"/>
      <c r="CA221" s="96"/>
      <c r="CB221" s="96"/>
      <c r="CC221" s="96"/>
      <c r="CD221" s="96"/>
      <c r="CE221" s="96"/>
      <c r="CF221" s="96"/>
      <c r="CG221" s="96"/>
      <c r="CH221" s="96"/>
      <c r="CI221" s="96"/>
      <c r="CJ221" s="96"/>
      <c r="CK221" s="96"/>
      <c r="CL221" s="96"/>
      <c r="CM221" s="96"/>
      <c r="CN221" s="96"/>
    </row>
    <row r="222" spans="3:92">
      <c r="C222" s="96"/>
      <c r="D222" s="96"/>
      <c r="E222" s="96"/>
      <c r="F222" s="96"/>
      <c r="G222" s="96"/>
      <c r="H222" s="96"/>
      <c r="I222" s="96"/>
      <c r="J222" s="96"/>
      <c r="K222" s="96"/>
      <c r="L222" s="96"/>
      <c r="M222" s="96"/>
      <c r="N222" s="96"/>
      <c r="O222" s="96"/>
      <c r="P222" s="96"/>
      <c r="Q222" s="96"/>
      <c r="R222" s="96"/>
      <c r="S222" s="96"/>
      <c r="T222" s="96"/>
      <c r="U222" s="96"/>
      <c r="V222" s="96"/>
      <c r="W222" s="96"/>
      <c r="X222" s="96"/>
      <c r="Y222" s="96"/>
      <c r="Z222" s="96"/>
      <c r="AA222" s="96"/>
      <c r="AB222" s="96"/>
      <c r="AC222" s="96"/>
      <c r="AD222" s="96"/>
      <c r="AE222" s="96"/>
      <c r="AF222" s="96"/>
      <c r="AG222" s="96"/>
      <c r="AH222" s="96"/>
      <c r="AI222" s="96"/>
      <c r="AJ222" s="96"/>
      <c r="AK222" s="96"/>
      <c r="AL222" s="96"/>
      <c r="AM222" s="96"/>
      <c r="AN222" s="96"/>
      <c r="AO222" s="96"/>
      <c r="AP222" s="96"/>
      <c r="AQ222" s="96"/>
      <c r="AR222" s="96"/>
      <c r="AS222" s="96"/>
      <c r="AT222" s="96"/>
      <c r="AU222" s="96"/>
      <c r="AV222" s="96"/>
      <c r="AW222" s="96"/>
      <c r="AX222" s="96"/>
      <c r="AY222" s="96"/>
      <c r="AZ222" s="96"/>
      <c r="BA222" s="96"/>
      <c r="BB222" s="96"/>
      <c r="BC222" s="96"/>
      <c r="BD222" s="96"/>
      <c r="BE222" s="96"/>
      <c r="BF222" s="96"/>
      <c r="BG222" s="96"/>
      <c r="BH222" s="96"/>
      <c r="BI222" s="96"/>
      <c r="BJ222" s="96"/>
      <c r="BK222" s="96"/>
      <c r="BL222" s="96"/>
      <c r="BM222" s="96"/>
      <c r="BN222" s="96"/>
      <c r="BO222" s="96"/>
      <c r="BP222" s="96"/>
      <c r="BQ222" s="96"/>
      <c r="BR222" s="96"/>
      <c r="BS222" s="96"/>
      <c r="BT222" s="96"/>
      <c r="BU222" s="96"/>
      <c r="BV222" s="96"/>
      <c r="BW222" s="96"/>
      <c r="BX222" s="96"/>
      <c r="BY222" s="96"/>
      <c r="BZ222" s="96"/>
      <c r="CA222" s="96"/>
      <c r="CB222" s="96"/>
      <c r="CC222" s="96"/>
      <c r="CD222" s="96"/>
      <c r="CE222" s="96"/>
      <c r="CF222" s="96"/>
      <c r="CG222" s="96"/>
      <c r="CH222" s="96"/>
      <c r="CI222" s="96"/>
      <c r="CJ222" s="96"/>
      <c r="CK222" s="96"/>
      <c r="CL222" s="96"/>
      <c r="CM222" s="96"/>
      <c r="CN222" s="96"/>
    </row>
  </sheetData>
  <hyperlinks>
    <hyperlink ref="B3" location="'Spis treści'!A1" display="← Powrót do Spisu treści" xr:uid="{00000000-0004-0000-0C00-000000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7C8"/>
  </sheetPr>
  <dimension ref="A1:AS85"/>
  <sheetViews>
    <sheetView topLeftCell="B7" zoomScaleNormal="100" workbookViewId="0">
      <selection activeCell="B28" sqref="B28"/>
    </sheetView>
  </sheetViews>
  <sheetFormatPr defaultColWidth="10.85546875" defaultRowHeight="12" outlineLevelCol="1"/>
  <cols>
    <col min="1" max="1" width="2.7109375" style="1" hidden="1" customWidth="1"/>
    <col min="2" max="2" width="84.7109375" style="1" customWidth="1"/>
    <col min="3" max="3" width="12.85546875" style="1" bestFit="1" customWidth="1"/>
    <col min="4" max="4" width="15.28515625" style="1" customWidth="1"/>
    <col min="5" max="5" width="9.7109375" style="1" customWidth="1"/>
    <col min="6" max="16" width="9.28515625" style="1" customWidth="1"/>
    <col min="17" max="26" width="9.28515625" style="1" hidden="1" customWidth="1" outlineLevel="1"/>
    <col min="27" max="27" width="10.85546875" style="1" collapsed="1"/>
    <col min="28" max="16384" width="10.85546875" style="1"/>
  </cols>
  <sheetData>
    <row r="1" spans="1:26" s="7" customFormat="1" ht="36.75" customHeight="1">
      <c r="A1" s="79"/>
      <c r="B1" s="198" t="s">
        <v>491</v>
      </c>
      <c r="D1" s="145" t="s">
        <v>149</v>
      </c>
      <c r="E1" s="49" t="str">
        <f>IF(   E2="-","-",IF($C$4="-",   $C$2&amp;"Q-"&amp;$C$3&amp;"Q "&amp;E2,"błąd okresu"))</f>
        <v>1Q-3Q 2013</v>
      </c>
      <c r="F1" s="49" t="str">
        <f t="shared" ref="F1:Z1" si="0">IF(   F2="-","-",IF($C$4="-",   $C$2&amp;"Q-"&amp;$C$3&amp;"Q "&amp;F2,"błąd okresu"))</f>
        <v>1Q-3Q 2014</v>
      </c>
      <c r="G1" s="49" t="str">
        <f t="shared" si="0"/>
        <v>1Q-3Q 2015</v>
      </c>
      <c r="H1" s="49" t="str">
        <f t="shared" si="0"/>
        <v>1Q-3Q 2016</v>
      </c>
      <c r="I1" s="49" t="str">
        <f t="shared" si="0"/>
        <v>1Q-3Q 2017</v>
      </c>
      <c r="J1" s="49" t="str">
        <f t="shared" si="0"/>
        <v>1Q-3Q 2018</v>
      </c>
      <c r="K1" s="49" t="str">
        <f t="shared" si="0"/>
        <v>1Q-3Q 2019</v>
      </c>
      <c r="L1" s="49" t="str">
        <f t="shared" si="0"/>
        <v>1Q-3Q 2020</v>
      </c>
      <c r="M1" s="49" t="str">
        <f t="shared" si="0"/>
        <v>1Q-3Q 2021</v>
      </c>
      <c r="N1" s="49" t="str">
        <f t="shared" si="0"/>
        <v>1Q-3Q 2022</v>
      </c>
      <c r="O1" s="49" t="str">
        <f t="shared" si="0"/>
        <v>1Q-3Q 2023</v>
      </c>
      <c r="P1" s="49" t="str">
        <f t="shared" si="0"/>
        <v>1Q-3Q 2024</v>
      </c>
      <c r="Q1" s="49" t="str">
        <f t="shared" si="0"/>
        <v>-</v>
      </c>
      <c r="R1" s="49" t="str">
        <f t="shared" si="0"/>
        <v>-</v>
      </c>
      <c r="S1" s="49" t="str">
        <f t="shared" si="0"/>
        <v>-</v>
      </c>
      <c r="T1" s="49" t="str">
        <f t="shared" si="0"/>
        <v>-</v>
      </c>
      <c r="U1" s="49" t="str">
        <f t="shared" si="0"/>
        <v>-</v>
      </c>
      <c r="V1" s="49" t="str">
        <f t="shared" si="0"/>
        <v>-</v>
      </c>
      <c r="W1" s="49" t="str">
        <f t="shared" si="0"/>
        <v>-</v>
      </c>
      <c r="X1" s="49" t="str">
        <f t="shared" si="0"/>
        <v>-</v>
      </c>
      <c r="Y1" s="49" t="str">
        <f t="shared" si="0"/>
        <v>-</v>
      </c>
      <c r="Z1" s="49" t="str">
        <f t="shared" si="0"/>
        <v>-</v>
      </c>
    </row>
    <row r="2" spans="1:26">
      <c r="A2" s="80"/>
      <c r="B2" s="211" t="s">
        <v>209</v>
      </c>
      <c r="C2" s="212">
        <v>1</v>
      </c>
      <c r="D2" s="145" t="str">
        <f>'Balance sheet (Q)'!C2</f>
        <v>rok&gt;</v>
      </c>
      <c r="E2" s="6">
        <f>'Balance sheet (end)'!D2</f>
        <v>2013</v>
      </c>
      <c r="F2" s="6">
        <f>'Balance sheet (end)'!E2</f>
        <v>2014</v>
      </c>
      <c r="G2" s="6">
        <f>'Balance sheet (end)'!F2</f>
        <v>2015</v>
      </c>
      <c r="H2" s="6">
        <f>'Balance sheet (end)'!G2</f>
        <v>2016</v>
      </c>
      <c r="I2" s="6">
        <f>'Balance sheet (end)'!H2</f>
        <v>2017</v>
      </c>
      <c r="J2" s="6">
        <f>'Balance sheet (end)'!I2</f>
        <v>2018</v>
      </c>
      <c r="K2" s="6">
        <f>'Balance sheet (end)'!J2</f>
        <v>2019</v>
      </c>
      <c r="L2" s="6">
        <f>'Balance sheet (end)'!K2</f>
        <v>2020</v>
      </c>
      <c r="M2" s="6">
        <f>'Balance sheet (end)'!L2</f>
        <v>2021</v>
      </c>
      <c r="N2" s="6">
        <f>'Balance sheet (end)'!M2</f>
        <v>2022</v>
      </c>
      <c r="O2" s="6">
        <f>'Balance sheet (end)'!N2</f>
        <v>2023</v>
      </c>
      <c r="P2" s="6">
        <f>'Balance sheet (end)'!O2</f>
        <v>2024</v>
      </c>
      <c r="Q2" s="6" t="str">
        <f>'Balance sheet (end)'!P2</f>
        <v>-</v>
      </c>
      <c r="R2" s="6" t="str">
        <f>'Balance sheet (end)'!Q2</f>
        <v>-</v>
      </c>
      <c r="S2" s="6" t="str">
        <f>'Balance sheet (end)'!R2</f>
        <v>-</v>
      </c>
      <c r="T2" s="6" t="str">
        <f>'Balance sheet (end)'!S2</f>
        <v>-</v>
      </c>
      <c r="U2" s="6" t="str">
        <f>'Balance sheet (end)'!T2</f>
        <v>-</v>
      </c>
      <c r="V2" s="6" t="str">
        <f>'Balance sheet (end)'!U2</f>
        <v>-</v>
      </c>
      <c r="W2" s="6" t="str">
        <f>'Balance sheet (end)'!V2</f>
        <v>-</v>
      </c>
      <c r="X2" s="6" t="str">
        <f>'Balance sheet (end)'!W2</f>
        <v>-</v>
      </c>
      <c r="Y2" s="6" t="str">
        <f>'Balance sheet (end)'!X2</f>
        <v>-</v>
      </c>
      <c r="Z2" s="6" t="str">
        <f>'Balance sheet (end)'!Y2</f>
        <v>-</v>
      </c>
    </row>
    <row r="3" spans="1:26">
      <c r="A3" s="80"/>
      <c r="B3" s="213" t="s">
        <v>211</v>
      </c>
      <c r="C3" s="212">
        <v>3</v>
      </c>
      <c r="D3" s="145" t="s">
        <v>212</v>
      </c>
      <c r="E3" s="225">
        <f>IF(     OR(E2="-",   $C$4&lt;&gt;"-"),0,COUNTIF('Wskaźniki (Q)'!$E$2:$CN$2,E2))</f>
        <v>4</v>
      </c>
      <c r="F3" s="225">
        <f>IF(     OR(F2="-",   $C$4&lt;&gt;"-"),0,COUNTIF('Wskaźniki (Q)'!$E$2:$CN$2,F2))</f>
        <v>4</v>
      </c>
      <c r="G3" s="225">
        <f>IF(     OR(G2="-",   $C$4&lt;&gt;"-"),0,COUNTIF('Wskaźniki (Q)'!$E$2:$CN$2,G2))</f>
        <v>4</v>
      </c>
      <c r="H3" s="225">
        <f>IF(     OR(H2="-",   $C$4&lt;&gt;"-"),0,COUNTIF('Wskaźniki (Q)'!$E$2:$CN$2,H2))</f>
        <v>4</v>
      </c>
      <c r="I3" s="225">
        <f>IF(     OR(I2="-",   $C$4&lt;&gt;"-"),0,COUNTIF('Wskaźniki (Q)'!$E$2:$CN$2,I2))</f>
        <v>4</v>
      </c>
      <c r="J3" s="225">
        <f>IF(     OR(J2="-",   $C$4&lt;&gt;"-"),0,COUNTIF('Wskaźniki (Q)'!$E$2:$CN$2,J2))</f>
        <v>4</v>
      </c>
      <c r="K3" s="225">
        <f>IF(     OR(K2="-",   $C$4&lt;&gt;"-"),0,COUNTIF('Wskaźniki (Q)'!$E$2:$CN$2,K2))</f>
        <v>4</v>
      </c>
      <c r="L3" s="225">
        <f>IF(     OR(L2="-",   $C$4&lt;&gt;"-"),0,COUNTIF('Wskaźniki (Q)'!$E$2:$CN$2,L2))</f>
        <v>4</v>
      </c>
      <c r="M3" s="225">
        <f>IF(     OR(M2="-",   $C$4&lt;&gt;"-"),0,COUNTIF('Wskaźniki (Q)'!$E$2:$CN$2,M2))</f>
        <v>4</v>
      </c>
      <c r="N3" s="225">
        <f>IF(     OR(N2="-",   $C$4&lt;&gt;"-"),0,COUNTIF('Wskaźniki (Q)'!$E$2:$CN$2,N2))</f>
        <v>4</v>
      </c>
      <c r="O3" s="225">
        <f>IF(     OR(O2="-",   $C$4&lt;&gt;"-"),0,COUNTIF('Wskaźniki (Q)'!$E$2:$CN$2,O2))</f>
        <v>4</v>
      </c>
      <c r="P3" s="225">
        <f>IF(     OR(P2="-",   $C$4&lt;&gt;"-"),0,COUNTIF('Wskaźniki (Q)'!$E$2:$CN$2,P2))</f>
        <v>3</v>
      </c>
      <c r="Q3" s="225">
        <f>IF(     OR(Q2="-",   $C$4&lt;&gt;"-"),0,COUNTIF('Wskaźniki (Q)'!$E$2:$CN$2,Q2))</f>
        <v>0</v>
      </c>
      <c r="R3" s="225">
        <f>IF(     OR(R2="-",   $C$4&lt;&gt;"-"),0,COUNTIF('Wskaźniki (Q)'!$E$2:$CN$2,R2))</f>
        <v>0</v>
      </c>
      <c r="S3" s="225">
        <f>IF(     OR(S2="-",   $C$4&lt;&gt;"-"),0,COUNTIF('Wskaźniki (Q)'!$E$2:$CN$2,S2))</f>
        <v>0</v>
      </c>
      <c r="T3" s="225">
        <f>IF(     OR(T2="-",   $C$4&lt;&gt;"-"),0,COUNTIF('Wskaźniki (Q)'!$E$2:$CN$2,T2))</f>
        <v>0</v>
      </c>
      <c r="U3" s="225">
        <f>IF(     OR(U2="-",   $C$4&lt;&gt;"-"),0,COUNTIF('Wskaźniki (Q)'!$E$2:$CN$2,U2))</f>
        <v>0</v>
      </c>
      <c r="V3" s="225">
        <f>IF(     OR(V2="-",   $C$4&lt;&gt;"-"),0,COUNTIF('Wskaźniki (Q)'!$E$2:$CN$2,V2))</f>
        <v>0</v>
      </c>
      <c r="W3" s="225">
        <f>IF(     OR(W2="-",   $C$4&lt;&gt;"-"),0,COUNTIF('Wskaźniki (Q)'!$E$2:$CN$2,W2))</f>
        <v>0</v>
      </c>
      <c r="X3" s="225">
        <f>IF(     OR(X2="-",   $C$4&lt;&gt;"-"),0,COUNTIF('Wskaźniki (Q)'!$E$2:$CN$2,X2))</f>
        <v>0</v>
      </c>
      <c r="Y3" s="225">
        <f>IF(     OR(Y2="-",   $C$4&lt;&gt;"-"),0,COUNTIF('Wskaźniki (Q)'!$E$2:$CN$2,Y2))</f>
        <v>0</v>
      </c>
      <c r="Z3" s="225">
        <f>IF(     OR(Z2="-",   $C$4&lt;&gt;"-"),0,COUNTIF('Wskaźniki (Q)'!$E$2:$CN$2,Z2))</f>
        <v>0</v>
      </c>
    </row>
    <row r="4" spans="1:26">
      <c r="A4" s="80"/>
      <c r="B4" s="48"/>
      <c r="C4" s="271" t="str">
        <f>IF(OR((C3&lt;C2),OR(C2&lt;1,C2&gt;4),OR(C3&lt;1,C3&gt;4)),"błąd kwartałów","-")</f>
        <v>-</v>
      </c>
      <c r="D4" s="145" t="s">
        <v>280</v>
      </c>
      <c r="E4" s="6" t="str">
        <f>IF(E$2="-","-",E$2&amp;"-"&amp;$C$2)</f>
        <v>2013-1</v>
      </c>
      <c r="F4" s="6" t="str">
        <f t="shared" ref="F4:Z4" si="1">IF(F$2="-","-",F$2&amp;"-"&amp;$C$2)</f>
        <v>2014-1</v>
      </c>
      <c r="G4" s="6" t="str">
        <f t="shared" si="1"/>
        <v>2015-1</v>
      </c>
      <c r="H4" s="6" t="str">
        <f t="shared" si="1"/>
        <v>2016-1</v>
      </c>
      <c r="I4" s="6" t="str">
        <f t="shared" si="1"/>
        <v>2017-1</v>
      </c>
      <c r="J4" s="6" t="str">
        <f t="shared" si="1"/>
        <v>2018-1</v>
      </c>
      <c r="K4" s="6" t="str">
        <f t="shared" si="1"/>
        <v>2019-1</v>
      </c>
      <c r="L4" s="6" t="str">
        <f t="shared" si="1"/>
        <v>2020-1</v>
      </c>
      <c r="M4" s="6" t="str">
        <f t="shared" si="1"/>
        <v>2021-1</v>
      </c>
      <c r="N4" s="6" t="str">
        <f t="shared" si="1"/>
        <v>2022-1</v>
      </c>
      <c r="O4" s="6" t="str">
        <f t="shared" si="1"/>
        <v>2023-1</v>
      </c>
      <c r="P4" s="6" t="str">
        <f t="shared" si="1"/>
        <v>2024-1</v>
      </c>
      <c r="Q4" s="6" t="str">
        <f t="shared" si="1"/>
        <v>-</v>
      </c>
      <c r="R4" s="6" t="str">
        <f t="shared" si="1"/>
        <v>-</v>
      </c>
      <c r="S4" s="6" t="str">
        <f t="shared" si="1"/>
        <v>-</v>
      </c>
      <c r="T4" s="6" t="str">
        <f t="shared" si="1"/>
        <v>-</v>
      </c>
      <c r="U4" s="6" t="str">
        <f t="shared" si="1"/>
        <v>-</v>
      </c>
      <c r="V4" s="6" t="str">
        <f t="shared" si="1"/>
        <v>-</v>
      </c>
      <c r="W4" s="6" t="str">
        <f t="shared" si="1"/>
        <v>-</v>
      </c>
      <c r="X4" s="6" t="str">
        <f t="shared" si="1"/>
        <v>-</v>
      </c>
      <c r="Y4" s="6" t="str">
        <f t="shared" si="1"/>
        <v>-</v>
      </c>
      <c r="Z4" s="6" t="str">
        <f t="shared" si="1"/>
        <v>-</v>
      </c>
    </row>
    <row r="5" spans="1:26" ht="41.1" customHeight="1">
      <c r="A5" s="80"/>
      <c r="B5" s="223" t="s">
        <v>52</v>
      </c>
      <c r="C5" s="133"/>
      <c r="D5" s="146" t="s">
        <v>281</v>
      </c>
      <c r="E5" s="134" t="str">
        <f>IF(E$2="-","-",E$2&amp;"-"&amp;$C$3)</f>
        <v>2013-3</v>
      </c>
      <c r="F5" s="134" t="str">
        <f t="shared" ref="F5:Z5" si="2">IF(F$2="-","-",F$2&amp;"-"&amp;$C$3)</f>
        <v>2014-3</v>
      </c>
      <c r="G5" s="134" t="str">
        <f t="shared" si="2"/>
        <v>2015-3</v>
      </c>
      <c r="H5" s="134" t="str">
        <f t="shared" si="2"/>
        <v>2016-3</v>
      </c>
      <c r="I5" s="134" t="str">
        <f t="shared" si="2"/>
        <v>2017-3</v>
      </c>
      <c r="J5" s="134" t="str">
        <f t="shared" si="2"/>
        <v>2018-3</v>
      </c>
      <c r="K5" s="134" t="str">
        <f t="shared" si="2"/>
        <v>2019-3</v>
      </c>
      <c r="L5" s="134" t="str">
        <f t="shared" si="2"/>
        <v>2020-3</v>
      </c>
      <c r="M5" s="134" t="str">
        <f t="shared" si="2"/>
        <v>2021-3</v>
      </c>
      <c r="N5" s="134" t="str">
        <f t="shared" si="2"/>
        <v>2022-3</v>
      </c>
      <c r="O5" s="134" t="str">
        <f t="shared" si="2"/>
        <v>2023-3</v>
      </c>
      <c r="P5" s="134" t="str">
        <f t="shared" si="2"/>
        <v>2024-3</v>
      </c>
      <c r="Q5" s="134" t="str">
        <f t="shared" si="2"/>
        <v>-</v>
      </c>
      <c r="R5" s="134" t="str">
        <f t="shared" si="2"/>
        <v>-</v>
      </c>
      <c r="S5" s="134" t="str">
        <f t="shared" si="2"/>
        <v>-</v>
      </c>
      <c r="T5" s="134" t="str">
        <f t="shared" si="2"/>
        <v>-</v>
      </c>
      <c r="U5" s="134" t="str">
        <f t="shared" si="2"/>
        <v>-</v>
      </c>
      <c r="V5" s="134" t="str">
        <f t="shared" si="2"/>
        <v>-</v>
      </c>
      <c r="W5" s="134" t="str">
        <f t="shared" si="2"/>
        <v>-</v>
      </c>
      <c r="X5" s="134" t="str">
        <f t="shared" si="2"/>
        <v>-</v>
      </c>
      <c r="Y5" s="134" t="str">
        <f t="shared" si="2"/>
        <v>-</v>
      </c>
      <c r="Z5" s="134" t="str">
        <f t="shared" si="2"/>
        <v>-</v>
      </c>
    </row>
    <row r="6" spans="1:26" ht="23.25" customHeight="1">
      <c r="A6" s="80"/>
      <c r="B6" s="104" t="str">
        <f>IF('Wskaźniki (Q)'!B6&lt;&gt;"",'Wskaźniki (Q)'!B6,"")</f>
        <v>1.Rentowność operacyjna EBIT</v>
      </c>
      <c r="C6" s="226" t="str">
        <f>"w okresie "&amp;C2&amp;"Q-"&amp;C3&amp;"Q"</f>
        <v>w okresie 1Q-3Q</v>
      </c>
      <c r="D6" s="226"/>
      <c r="E6" s="227">
        <f>IF(          $C$4 &lt;&gt;"-","błąd okresów",    IF(     E$2  ="-","",       IFERROR(   SUMIFS('P&amp;L (Q)'!$E17:$CN17,'P&amp;L (Q)'!$E$2:$CN$2,E$2,'P&amp;L (Q)'!$E$3:$CN$3,"&gt;="&amp;$C$2,'P&amp;L (Q)'!$E$3:$CN$3,"&lt;="&amp;$C$3) /     SUMIFS('P&amp;L (Q)'!$E10:$CN10,'P&amp;L (Q)'!$E$2:$CN$2,E$2,'P&amp;L (Q)'!$E$3:$CN$3,"&gt;="&amp;$C$2,'P&amp;L (Q)'!$E$3:$CN$3,"&lt;="&amp;$C$3),"błąd")))</f>
        <v>0.10956604134285311</v>
      </c>
      <c r="F6" s="227">
        <f>IF(          $C$4 &lt;&gt;"-","błąd okresów",    IF(     F$2  ="-","",       IFERROR(   SUMIFS('P&amp;L (Q)'!$E17:$CN17,'P&amp;L (Q)'!$E$2:$CN$2,F$2,'P&amp;L (Q)'!$E$3:$CN$3,"&gt;="&amp;$C$2,'P&amp;L (Q)'!$E$3:$CN$3,"&lt;="&amp;$C$3) /     SUMIFS('P&amp;L (Q)'!$E10:$CN10,'P&amp;L (Q)'!$E$2:$CN$2,F$2,'P&amp;L (Q)'!$E$3:$CN$3,"&gt;="&amp;$C$2,'P&amp;L (Q)'!$E$3:$CN$3,"&lt;="&amp;$C$3),"błąd")))</f>
        <v>0.10858950598963657</v>
      </c>
      <c r="G6" s="227">
        <f>IF(          $C$4 &lt;&gt;"-","błąd okresów",    IF(     G$2  ="-","",       IFERROR(   SUMIFS('P&amp;L (Q)'!$E17:$CN17,'P&amp;L (Q)'!$E$2:$CN$2,G$2,'P&amp;L (Q)'!$E$3:$CN$3,"&gt;="&amp;$C$2,'P&amp;L (Q)'!$E$3:$CN$3,"&lt;="&amp;$C$3) /     SUMIFS('P&amp;L (Q)'!$E10:$CN10,'P&amp;L (Q)'!$E$2:$CN$2,G$2,'P&amp;L (Q)'!$E$3:$CN$3,"&gt;="&amp;$C$2,'P&amp;L (Q)'!$E$3:$CN$3,"&lt;="&amp;$C$3),"błąd")))</f>
        <v>0.13399868645852198</v>
      </c>
      <c r="H6" s="227">
        <f>IF(          $C$4 &lt;&gt;"-","błąd okresów",    IF(     H$2  ="-","",       IFERROR(   SUMIFS('P&amp;L (Q)'!$E17:$CN17,'P&amp;L (Q)'!$E$2:$CN$2,H$2,'P&amp;L (Q)'!$E$3:$CN$3,"&gt;="&amp;$C$2,'P&amp;L (Q)'!$E$3:$CN$3,"&lt;="&amp;$C$3) /     SUMIFS('P&amp;L (Q)'!$E10:$CN10,'P&amp;L (Q)'!$E$2:$CN$2,H$2,'P&amp;L (Q)'!$E$3:$CN$3,"&gt;="&amp;$C$2,'P&amp;L (Q)'!$E$3:$CN$3,"&lt;="&amp;$C$3),"błąd")))</f>
        <v>0.12326850833316037</v>
      </c>
      <c r="I6" s="227">
        <f>IF(          $C$4 &lt;&gt;"-","błąd okresów",    IF(     I$2  ="-","",       IFERROR(   SUMIFS('P&amp;L (Q)'!$E17:$CN17,'P&amp;L (Q)'!$E$2:$CN$2,I$2,'P&amp;L (Q)'!$E$3:$CN$3,"&gt;="&amp;$C$2,'P&amp;L (Q)'!$E$3:$CN$3,"&lt;="&amp;$C$3) /     SUMIFS('P&amp;L (Q)'!$E10:$CN10,'P&amp;L (Q)'!$E$2:$CN$2,I$2,'P&amp;L (Q)'!$E$3:$CN$3,"&gt;="&amp;$C$2,'P&amp;L (Q)'!$E$3:$CN$3,"&lt;="&amp;$C$3),"błąd")))</f>
        <v>0.14849848784960562</v>
      </c>
      <c r="J6" s="227">
        <f>IF(          $C$4 &lt;&gt;"-","błąd okresów",    IF(     J$2  ="-","",       IFERROR(   SUMIFS('P&amp;L (Q)'!$E17:$CN17,'P&amp;L (Q)'!$E$2:$CN$2,J$2,'P&amp;L (Q)'!$E$3:$CN$3,"&gt;="&amp;$C$2,'P&amp;L (Q)'!$E$3:$CN$3,"&lt;="&amp;$C$3) /     SUMIFS('P&amp;L (Q)'!$E10:$CN10,'P&amp;L (Q)'!$E$2:$CN$2,J$2,'P&amp;L (Q)'!$E$3:$CN$3,"&gt;="&amp;$C$2,'P&amp;L (Q)'!$E$3:$CN$3,"&lt;="&amp;$C$3),"błąd")))</f>
        <v>0.16786978265448133</v>
      </c>
      <c r="K6" s="227">
        <f>IF(          $C$4 &lt;&gt;"-","błąd okresów",    IF(     K$2  ="-","",       IFERROR(   SUMIFS('P&amp;L (Q)'!$E17:$CN17,'P&amp;L (Q)'!$E$2:$CN$2,K$2,'P&amp;L (Q)'!$E$3:$CN$3,"&gt;="&amp;$C$2,'P&amp;L (Q)'!$E$3:$CN$3,"&lt;="&amp;$C$3) /     SUMIFS('P&amp;L (Q)'!$E10:$CN10,'P&amp;L (Q)'!$E$2:$CN$2,K$2,'P&amp;L (Q)'!$E$3:$CN$3,"&gt;="&amp;$C$2,'P&amp;L (Q)'!$E$3:$CN$3,"&lt;="&amp;$C$3),"błąd")))</f>
        <v>0.15113172013120588</v>
      </c>
      <c r="L6" s="227">
        <f>IF(          $C$4 &lt;&gt;"-","błąd okresów",    IF(     L$2  ="-","",       IFERROR(   SUMIFS('P&amp;L (Q)'!$E17:$CN17,'P&amp;L (Q)'!$E$2:$CN$2,L$2,'P&amp;L (Q)'!$E$3:$CN$3,"&gt;="&amp;$C$2,'P&amp;L (Q)'!$E$3:$CN$3,"&lt;="&amp;$C$3) /     SUMIFS('P&amp;L (Q)'!$E10:$CN10,'P&amp;L (Q)'!$E$2:$CN$2,L$2,'P&amp;L (Q)'!$E$3:$CN$3,"&gt;="&amp;$C$2,'P&amp;L (Q)'!$E$3:$CN$3,"&lt;="&amp;$C$3),"błąd")))</f>
        <v>0.15699351540238513</v>
      </c>
      <c r="M6" s="227">
        <f>IF(          $C$4 &lt;&gt;"-","błąd okresów",    IF(     M$2  ="-","",       IFERROR(   SUMIFS('P&amp;L (Q)'!$E17:$CN17,'P&amp;L (Q)'!$E$2:$CN$2,M$2,'P&amp;L (Q)'!$E$3:$CN$3,"&gt;="&amp;$C$2,'P&amp;L (Q)'!$E$3:$CN$3,"&lt;="&amp;$C$3) /     SUMIFS('P&amp;L (Q)'!$E10:$CN10,'P&amp;L (Q)'!$E$2:$CN$2,M$2,'P&amp;L (Q)'!$E$3:$CN$3,"&gt;="&amp;$C$2,'P&amp;L (Q)'!$E$3:$CN$3,"&lt;="&amp;$C$3),"błąd")))</f>
        <v>0.11771634171843287</v>
      </c>
      <c r="N6" s="227">
        <f>IF(          $C$4 &lt;&gt;"-","błąd okresów",    IF(     N$2  ="-","",       IFERROR(   SUMIFS('P&amp;L (Q)'!$E17:$CN17,'P&amp;L (Q)'!$E$2:$CN$2,N$2,'P&amp;L (Q)'!$E$3:$CN$3,"&gt;="&amp;$C$2,'P&amp;L (Q)'!$E$3:$CN$3,"&lt;="&amp;$C$3) /     SUMIFS('P&amp;L (Q)'!$E10:$CN10,'P&amp;L (Q)'!$E$2:$CN$2,N$2,'P&amp;L (Q)'!$E$3:$CN$3,"&gt;="&amp;$C$2,'P&amp;L (Q)'!$E$3:$CN$3,"&lt;="&amp;$C$3),"błąd")))</f>
        <v>0.11381070106197318</v>
      </c>
      <c r="O6" s="227">
        <f>IF(          $C$4 &lt;&gt;"-","błąd okresów",    IF(     O$2  ="-","",       IFERROR(   SUMIFS('P&amp;L (Q)'!$E17:$CN17,'P&amp;L (Q)'!$E$2:$CN$2,O$2,'P&amp;L (Q)'!$E$3:$CN$3,"&gt;="&amp;$C$2,'P&amp;L (Q)'!$E$3:$CN$3,"&lt;="&amp;$C$3) /     SUMIFS('P&amp;L (Q)'!$E10:$CN10,'P&amp;L (Q)'!$E$2:$CN$2,O$2,'P&amp;L (Q)'!$E$3:$CN$3,"&gt;="&amp;$C$2,'P&amp;L (Q)'!$E$3:$CN$3,"&lt;="&amp;$C$3),"błąd")))</f>
        <v>0.16433190037258871</v>
      </c>
      <c r="P6" s="227">
        <f>IF(          $C$4 &lt;&gt;"-","błąd okresów",    IF(     P$2  ="-","",       IFERROR(   SUMIFS('P&amp;L (Q)'!$E17:$CN17,'P&amp;L (Q)'!$E$2:$CN$2,P$2,'P&amp;L (Q)'!$E$3:$CN$3,"&gt;="&amp;$C$2,'P&amp;L (Q)'!$E$3:$CN$3,"&lt;="&amp;$C$3) /     SUMIFS('P&amp;L (Q)'!$E10:$CN10,'P&amp;L (Q)'!$E$2:$CN$2,P$2,'P&amp;L (Q)'!$E$3:$CN$3,"&gt;="&amp;$C$2,'P&amp;L (Q)'!$E$3:$CN$3,"&lt;="&amp;$C$3),"błąd")))</f>
        <v>0.15190371788537549</v>
      </c>
      <c r="Q6" s="227" t="str">
        <f>IF(          $C$4 &lt;&gt;"-","błąd okresów",    IF(     Q$2  ="-","",       IFERROR(   SUMIFS('P&amp;L (Q)'!$E17:$CN17,'P&amp;L (Q)'!$E$2:$CN$2,Q$2,'P&amp;L (Q)'!$E$3:$CN$3,"&gt;="&amp;$C$2,'P&amp;L (Q)'!$E$3:$CN$3,"&lt;="&amp;$C$3) /     SUMIFS('P&amp;L (Q)'!$E10:$CN10,'P&amp;L (Q)'!$E$2:$CN$2,Q$2,'P&amp;L (Q)'!$E$3:$CN$3,"&gt;="&amp;$C$2,'P&amp;L (Q)'!$E$3:$CN$3,"&lt;="&amp;$C$3),"błąd")))</f>
        <v/>
      </c>
      <c r="R6" s="227" t="str">
        <f>IF(          $C$4 &lt;&gt;"-","błąd okresów",    IF(     R$2  ="-","",       IFERROR(   SUMIFS('P&amp;L (Q)'!$E17:$CN17,'P&amp;L (Q)'!$E$2:$CN$2,R$2,'P&amp;L (Q)'!$E$3:$CN$3,"&gt;="&amp;$C$2,'P&amp;L (Q)'!$E$3:$CN$3,"&lt;="&amp;$C$3) /     SUMIFS('P&amp;L (Q)'!$E10:$CN10,'P&amp;L (Q)'!$E$2:$CN$2,R$2,'P&amp;L (Q)'!$E$3:$CN$3,"&gt;="&amp;$C$2,'P&amp;L (Q)'!$E$3:$CN$3,"&lt;="&amp;$C$3),"błąd")))</f>
        <v/>
      </c>
      <c r="S6" s="227" t="str">
        <f>IF(          $C$4 &lt;&gt;"-","błąd okresów",    IF(     S$2  ="-","",       IFERROR(   SUMIFS('P&amp;L (Q)'!$E17:$CN17,'P&amp;L (Q)'!$E$2:$CN$2,S$2,'P&amp;L (Q)'!$E$3:$CN$3,"&gt;="&amp;$C$2,'P&amp;L (Q)'!$E$3:$CN$3,"&lt;="&amp;$C$3) /     SUMIFS('P&amp;L (Q)'!$E10:$CN10,'P&amp;L (Q)'!$E$2:$CN$2,S$2,'P&amp;L (Q)'!$E$3:$CN$3,"&gt;="&amp;$C$2,'P&amp;L (Q)'!$E$3:$CN$3,"&lt;="&amp;$C$3),"błąd")))</f>
        <v/>
      </c>
      <c r="T6" s="227" t="str">
        <f>IF(          $C$4 &lt;&gt;"-","błąd okresów",    IF(     T$2  ="-","",       IFERROR(   SUMIFS('P&amp;L (Q)'!$E17:$CN17,'P&amp;L (Q)'!$E$2:$CN$2,T$2,'P&amp;L (Q)'!$E$3:$CN$3,"&gt;="&amp;$C$2,'P&amp;L (Q)'!$E$3:$CN$3,"&lt;="&amp;$C$3) /     SUMIFS('P&amp;L (Q)'!$E10:$CN10,'P&amp;L (Q)'!$E$2:$CN$2,T$2,'P&amp;L (Q)'!$E$3:$CN$3,"&gt;="&amp;$C$2,'P&amp;L (Q)'!$E$3:$CN$3,"&lt;="&amp;$C$3),"błąd")))</f>
        <v/>
      </c>
      <c r="U6" s="227" t="str">
        <f>IF(          $C$4 &lt;&gt;"-","błąd okresów",    IF(     U$2  ="-","",       IFERROR(   SUMIFS('P&amp;L (Q)'!$E17:$CN17,'P&amp;L (Q)'!$E$2:$CN$2,U$2,'P&amp;L (Q)'!$E$3:$CN$3,"&gt;="&amp;$C$2,'P&amp;L (Q)'!$E$3:$CN$3,"&lt;="&amp;$C$3) /     SUMIFS('P&amp;L (Q)'!$E10:$CN10,'P&amp;L (Q)'!$E$2:$CN$2,U$2,'P&amp;L (Q)'!$E$3:$CN$3,"&gt;="&amp;$C$2,'P&amp;L (Q)'!$E$3:$CN$3,"&lt;="&amp;$C$3),"błąd")))</f>
        <v/>
      </c>
      <c r="V6" s="227" t="str">
        <f>IF(          $C$4 &lt;&gt;"-","błąd okresów",    IF(     V$2  ="-","",       IFERROR(   SUMIFS('P&amp;L (Q)'!$E17:$CN17,'P&amp;L (Q)'!$E$2:$CN$2,V$2,'P&amp;L (Q)'!$E$3:$CN$3,"&gt;="&amp;$C$2,'P&amp;L (Q)'!$E$3:$CN$3,"&lt;="&amp;$C$3) /     SUMIFS('P&amp;L (Q)'!$E10:$CN10,'P&amp;L (Q)'!$E$2:$CN$2,V$2,'P&amp;L (Q)'!$E$3:$CN$3,"&gt;="&amp;$C$2,'P&amp;L (Q)'!$E$3:$CN$3,"&lt;="&amp;$C$3),"błąd")))</f>
        <v/>
      </c>
      <c r="W6" s="227" t="str">
        <f>IF(          $C$4 &lt;&gt;"-","błąd okresów",    IF(     W$2  ="-","",       IFERROR(   SUMIFS('P&amp;L (Q)'!$E17:$CN17,'P&amp;L (Q)'!$E$2:$CN$2,W$2,'P&amp;L (Q)'!$E$3:$CN$3,"&gt;="&amp;$C$2,'P&amp;L (Q)'!$E$3:$CN$3,"&lt;="&amp;$C$3) /     SUMIFS('P&amp;L (Q)'!$E10:$CN10,'P&amp;L (Q)'!$E$2:$CN$2,W$2,'P&amp;L (Q)'!$E$3:$CN$3,"&gt;="&amp;$C$2,'P&amp;L (Q)'!$E$3:$CN$3,"&lt;="&amp;$C$3),"błąd")))</f>
        <v/>
      </c>
      <c r="X6" s="227" t="str">
        <f>IF(          $C$4 &lt;&gt;"-","błąd okresów",    IF(     X$2  ="-","",       IFERROR(   SUMIFS('P&amp;L (Q)'!$E17:$CN17,'P&amp;L (Q)'!$E$2:$CN$2,X$2,'P&amp;L (Q)'!$E$3:$CN$3,"&gt;="&amp;$C$2,'P&amp;L (Q)'!$E$3:$CN$3,"&lt;="&amp;$C$3) /     SUMIFS('P&amp;L (Q)'!$E10:$CN10,'P&amp;L (Q)'!$E$2:$CN$2,X$2,'P&amp;L (Q)'!$E$3:$CN$3,"&gt;="&amp;$C$2,'P&amp;L (Q)'!$E$3:$CN$3,"&lt;="&amp;$C$3),"błąd")))</f>
        <v/>
      </c>
      <c r="Y6" s="227" t="str">
        <f>IF(          $C$4 &lt;&gt;"-","błąd okresów",    IF(     Y$2  ="-","",       IFERROR(   SUMIFS('P&amp;L (Q)'!$E17:$CN17,'P&amp;L (Q)'!$E$2:$CN$2,Y$2,'P&amp;L (Q)'!$E$3:$CN$3,"&gt;="&amp;$C$2,'P&amp;L (Q)'!$E$3:$CN$3,"&lt;="&amp;$C$3) /     SUMIFS('P&amp;L (Q)'!$E10:$CN10,'P&amp;L (Q)'!$E$2:$CN$2,Y$2,'P&amp;L (Q)'!$E$3:$CN$3,"&gt;="&amp;$C$2,'P&amp;L (Q)'!$E$3:$CN$3,"&lt;="&amp;$C$3),"błąd")))</f>
        <v/>
      </c>
      <c r="Z6" s="227" t="str">
        <f>IF(          $C$4 &lt;&gt;"-","błąd okresów",    IF(     Z$2  ="-","",       IFERROR(   SUMIFS('P&amp;L (Q)'!$E17:$CN17,'P&amp;L (Q)'!$E$2:$CN$2,Z$2,'P&amp;L (Q)'!$E$3:$CN$3,"&gt;="&amp;$C$2,'P&amp;L (Q)'!$E$3:$CN$3,"&lt;="&amp;$C$3) /     SUMIFS('P&amp;L (Q)'!$E10:$CN10,'P&amp;L (Q)'!$E$2:$CN$2,Z$2,'P&amp;L (Q)'!$E$3:$CN$3,"&gt;="&amp;$C$2,'P&amp;L (Q)'!$E$3:$CN$3,"&lt;="&amp;$C$3),"błąd")))</f>
        <v/>
      </c>
    </row>
    <row r="7" spans="1:26" ht="22.5" customHeight="1">
      <c r="A7" s="80"/>
      <c r="B7" s="104" t="str">
        <f>IF('Wskaźniki (Q)'!B7&lt;&gt;"",'Wskaźniki (Q)'!B7,"")</f>
        <v>2.Rentowność netto ROS</v>
      </c>
      <c r="C7" s="226" t="str">
        <f>C6</f>
        <v>w okresie 1Q-3Q</v>
      </c>
      <c r="D7" s="226"/>
      <c r="E7" s="227">
        <f>IF(          $C$4 &lt;&gt;"-","błąd okresów",    IF(     E$2  ="-","",       IFERROR(   SUMIFS('P&amp;L (Q)'!$E26:$CN26,'P&amp;L (Q)'!$E$2:$CN$2,E$2,'P&amp;L (Q)'!$E$3:$CN$3,"&gt;="&amp;$C$2,'P&amp;L (Q)'!$E$3:$CN$3,"&lt;="&amp;$C$3) /     SUMIFS('P&amp;L (Q)'!$E10:$CN10,'P&amp;L (Q)'!$E$2:$CN$2,E$2,'P&amp;L (Q)'!$E$3:$CN$3,"&gt;="&amp;$C$2,'P&amp;L (Q)'!$E$3:$CN$3,"&lt;="&amp;$C$3),"błąd")))</f>
        <v>8.6022890675000629E-2</v>
      </c>
      <c r="F7" s="227">
        <f>IF(          $C$4 &lt;&gt;"-","błąd okresów",    IF(     F$2  ="-","",       IFERROR(   SUMIFS('P&amp;L (Q)'!$E26:$CN26,'P&amp;L (Q)'!$E$2:$CN$2,F$2,'P&amp;L (Q)'!$E$3:$CN$3,"&gt;="&amp;$C$2,'P&amp;L (Q)'!$E$3:$CN$3,"&lt;="&amp;$C$3) /     SUMIFS('P&amp;L (Q)'!$E10:$CN10,'P&amp;L (Q)'!$E$2:$CN$2,F$2,'P&amp;L (Q)'!$E$3:$CN$3,"&gt;="&amp;$C$2,'P&amp;L (Q)'!$E$3:$CN$3,"&lt;="&amp;$C$3),"błąd")))</f>
        <v>8.0183525366644026E-2</v>
      </c>
      <c r="G7" s="227">
        <f>IF(          $C$4 &lt;&gt;"-","błąd okresów",    IF(     G$2  ="-","",       IFERROR(   SUMIFS('P&amp;L (Q)'!$E26:$CN26,'P&amp;L (Q)'!$E$2:$CN$2,G$2,'P&amp;L (Q)'!$E$3:$CN$3,"&gt;="&amp;$C$2,'P&amp;L (Q)'!$E$3:$CN$3,"&lt;="&amp;$C$3) /     SUMIFS('P&amp;L (Q)'!$E10:$CN10,'P&amp;L (Q)'!$E$2:$CN$2,G$2,'P&amp;L (Q)'!$E$3:$CN$3,"&gt;="&amp;$C$2,'P&amp;L (Q)'!$E$3:$CN$3,"&lt;="&amp;$C$3),"błąd")))</f>
        <v>9.7922117027381447E-2</v>
      </c>
      <c r="H7" s="227">
        <f>IF(          $C$4 &lt;&gt;"-","błąd okresów",    IF(     H$2  ="-","",       IFERROR(   SUMIFS('P&amp;L (Q)'!$E26:$CN26,'P&amp;L (Q)'!$E$2:$CN$2,H$2,'P&amp;L (Q)'!$E$3:$CN$3,"&gt;="&amp;$C$2,'P&amp;L (Q)'!$E$3:$CN$3,"&lt;="&amp;$C$3) /     SUMIFS('P&amp;L (Q)'!$E10:$CN10,'P&amp;L (Q)'!$E$2:$CN$2,H$2,'P&amp;L (Q)'!$E$3:$CN$3,"&gt;="&amp;$C$2,'P&amp;L (Q)'!$E$3:$CN$3,"&lt;="&amp;$C$3),"błąd")))</f>
        <v>0.10176833191507026</v>
      </c>
      <c r="I7" s="227">
        <f>IF(          $C$4 &lt;&gt;"-","błąd okresów",    IF(     I$2  ="-","",       IFERROR(   SUMIFS('P&amp;L (Q)'!$E26:$CN26,'P&amp;L (Q)'!$E$2:$CN$2,I$2,'P&amp;L (Q)'!$E$3:$CN$3,"&gt;="&amp;$C$2,'P&amp;L (Q)'!$E$3:$CN$3,"&lt;="&amp;$C$3) /     SUMIFS('P&amp;L (Q)'!$E10:$CN10,'P&amp;L (Q)'!$E$2:$CN$2,I$2,'P&amp;L (Q)'!$E$3:$CN$3,"&gt;="&amp;$C$2,'P&amp;L (Q)'!$E$3:$CN$3,"&lt;="&amp;$C$3),"błąd")))</f>
        <v>0.11948394385033509</v>
      </c>
      <c r="J7" s="227">
        <f>IF(          $C$4 &lt;&gt;"-","błąd okresów",    IF(     J$2  ="-","",       IFERROR(   SUMIFS('P&amp;L (Q)'!$E26:$CN26,'P&amp;L (Q)'!$E$2:$CN$2,J$2,'P&amp;L (Q)'!$E$3:$CN$3,"&gt;="&amp;$C$2,'P&amp;L (Q)'!$E$3:$CN$3,"&lt;="&amp;$C$3) /     SUMIFS('P&amp;L (Q)'!$E10:$CN10,'P&amp;L (Q)'!$E$2:$CN$2,J$2,'P&amp;L (Q)'!$E$3:$CN$3,"&gt;="&amp;$C$2,'P&amp;L (Q)'!$E$3:$CN$3,"&lt;="&amp;$C$3),"błąd")))</f>
        <v>0.13317420266034549</v>
      </c>
      <c r="K7" s="227">
        <f>IF(          $C$4 &lt;&gt;"-","błąd okresów",    IF(     K$2  ="-","",       IFERROR(   SUMIFS('P&amp;L (Q)'!$E26:$CN26,'P&amp;L (Q)'!$E$2:$CN$2,K$2,'P&amp;L (Q)'!$E$3:$CN$3,"&gt;="&amp;$C$2,'P&amp;L (Q)'!$E$3:$CN$3,"&lt;="&amp;$C$3) /     SUMIFS('P&amp;L (Q)'!$E10:$CN10,'P&amp;L (Q)'!$E$2:$CN$2,K$2,'P&amp;L (Q)'!$E$3:$CN$3,"&gt;="&amp;$C$2,'P&amp;L (Q)'!$E$3:$CN$3,"&lt;="&amp;$C$3),"błąd")))</f>
        <v>0.12230013342969923</v>
      </c>
      <c r="L7" s="227">
        <f>IF(          $C$4 &lt;&gt;"-","błąd okresów",    IF(     L$2  ="-","",       IFERROR(   SUMIFS('P&amp;L (Q)'!$E26:$CN26,'P&amp;L (Q)'!$E$2:$CN$2,L$2,'P&amp;L (Q)'!$E$3:$CN$3,"&gt;="&amp;$C$2,'P&amp;L (Q)'!$E$3:$CN$3,"&lt;="&amp;$C$3) /     SUMIFS('P&amp;L (Q)'!$E10:$CN10,'P&amp;L (Q)'!$E$2:$CN$2,L$2,'P&amp;L (Q)'!$E$3:$CN$3,"&gt;="&amp;$C$2,'P&amp;L (Q)'!$E$3:$CN$3,"&lt;="&amp;$C$3),"błąd")))</f>
        <v>0.12892828246109828</v>
      </c>
      <c r="M7" s="227">
        <f>IF(          $C$4 &lt;&gt;"-","błąd okresów",    IF(     M$2  ="-","",       IFERROR(   SUMIFS('P&amp;L (Q)'!$E26:$CN26,'P&amp;L (Q)'!$E$2:$CN$2,M$2,'P&amp;L (Q)'!$E$3:$CN$3,"&gt;="&amp;$C$2,'P&amp;L (Q)'!$E$3:$CN$3,"&lt;="&amp;$C$3) /     SUMIFS('P&amp;L (Q)'!$E10:$CN10,'P&amp;L (Q)'!$E$2:$CN$2,M$2,'P&amp;L (Q)'!$E$3:$CN$3,"&gt;="&amp;$C$2,'P&amp;L (Q)'!$E$3:$CN$3,"&lt;="&amp;$C$3),"błąd")))</f>
        <v>9.8819115566763024E-2</v>
      </c>
      <c r="N7" s="227">
        <f>IF(          $C$4 &lt;&gt;"-","błąd okresów",    IF(     N$2  ="-","",       IFERROR(   SUMIFS('P&amp;L (Q)'!$E26:$CN26,'P&amp;L (Q)'!$E$2:$CN$2,N$2,'P&amp;L (Q)'!$E$3:$CN$3,"&gt;="&amp;$C$2,'P&amp;L (Q)'!$E$3:$CN$3,"&lt;="&amp;$C$3) /     SUMIFS('P&amp;L (Q)'!$E10:$CN10,'P&amp;L (Q)'!$E$2:$CN$2,N$2,'P&amp;L (Q)'!$E$3:$CN$3,"&gt;="&amp;$C$2,'P&amp;L (Q)'!$E$3:$CN$3,"&lt;="&amp;$C$3),"błąd")))</f>
        <v>6.8647964218030474E-2</v>
      </c>
      <c r="O7" s="227">
        <f>IF(          $C$4 &lt;&gt;"-","błąd okresów",    IF(     O$2  ="-","",       IFERROR(   SUMIFS('P&amp;L (Q)'!$E26:$CN26,'P&amp;L (Q)'!$E$2:$CN$2,O$2,'P&amp;L (Q)'!$E$3:$CN$3,"&gt;="&amp;$C$2,'P&amp;L (Q)'!$E$3:$CN$3,"&lt;="&amp;$C$3) /     SUMIFS('P&amp;L (Q)'!$E10:$CN10,'P&amp;L (Q)'!$E$2:$CN$2,O$2,'P&amp;L (Q)'!$E$3:$CN$3,"&gt;="&amp;$C$2,'P&amp;L (Q)'!$E$3:$CN$3,"&lt;="&amp;$C$3),"błąd")))</f>
        <v>0.11696760733377112</v>
      </c>
      <c r="P7" s="227">
        <f>IF(          $C$4 &lt;&gt;"-","błąd okresów",    IF(     P$2  ="-","",       IFERROR(   SUMIFS('P&amp;L (Q)'!$E26:$CN26,'P&amp;L (Q)'!$E$2:$CN$2,P$2,'P&amp;L (Q)'!$E$3:$CN$3,"&gt;="&amp;$C$2,'P&amp;L (Q)'!$E$3:$CN$3,"&lt;="&amp;$C$3) /     SUMIFS('P&amp;L (Q)'!$E10:$CN10,'P&amp;L (Q)'!$E$2:$CN$2,P$2,'P&amp;L (Q)'!$E$3:$CN$3,"&gt;="&amp;$C$2,'P&amp;L (Q)'!$E$3:$CN$3,"&lt;="&amp;$C$3),"błąd")))</f>
        <v>0.10407763092885375</v>
      </c>
      <c r="Q7" s="227" t="str">
        <f>IF(          $C$4 &lt;&gt;"-","błąd okresów",    IF(     Q$2  ="-","",       IFERROR(   SUMIFS('P&amp;L (Q)'!$E26:$CN26,'P&amp;L (Q)'!$E$2:$CN$2,Q$2,'P&amp;L (Q)'!$E$3:$CN$3,"&gt;="&amp;$C$2,'P&amp;L (Q)'!$E$3:$CN$3,"&lt;="&amp;$C$3) /     SUMIFS('P&amp;L (Q)'!$E10:$CN10,'P&amp;L (Q)'!$E$2:$CN$2,Q$2,'P&amp;L (Q)'!$E$3:$CN$3,"&gt;="&amp;$C$2,'P&amp;L (Q)'!$E$3:$CN$3,"&lt;="&amp;$C$3),"błąd")))</f>
        <v/>
      </c>
      <c r="R7" s="227" t="str">
        <f>IF(          $C$4 &lt;&gt;"-","błąd okresów",    IF(     R$2  ="-","",       IFERROR(   SUMIFS('P&amp;L (Q)'!$E26:$CN26,'P&amp;L (Q)'!$E$2:$CN$2,R$2,'P&amp;L (Q)'!$E$3:$CN$3,"&gt;="&amp;$C$2,'P&amp;L (Q)'!$E$3:$CN$3,"&lt;="&amp;$C$3) /     SUMIFS('P&amp;L (Q)'!$E10:$CN10,'P&amp;L (Q)'!$E$2:$CN$2,R$2,'P&amp;L (Q)'!$E$3:$CN$3,"&gt;="&amp;$C$2,'P&amp;L (Q)'!$E$3:$CN$3,"&lt;="&amp;$C$3),"błąd")))</f>
        <v/>
      </c>
      <c r="S7" s="227" t="str">
        <f>IF(          $C$4 &lt;&gt;"-","błąd okresów",    IF(     S$2  ="-","",       IFERROR(   SUMIFS('P&amp;L (Q)'!$E26:$CN26,'P&amp;L (Q)'!$E$2:$CN$2,S$2,'P&amp;L (Q)'!$E$3:$CN$3,"&gt;="&amp;$C$2,'P&amp;L (Q)'!$E$3:$CN$3,"&lt;="&amp;$C$3) /     SUMIFS('P&amp;L (Q)'!$E10:$CN10,'P&amp;L (Q)'!$E$2:$CN$2,S$2,'P&amp;L (Q)'!$E$3:$CN$3,"&gt;="&amp;$C$2,'P&amp;L (Q)'!$E$3:$CN$3,"&lt;="&amp;$C$3),"błąd")))</f>
        <v/>
      </c>
      <c r="T7" s="227" t="str">
        <f>IF(          $C$4 &lt;&gt;"-","błąd okresów",    IF(     T$2  ="-","",       IFERROR(   SUMIFS('P&amp;L (Q)'!$E26:$CN26,'P&amp;L (Q)'!$E$2:$CN$2,T$2,'P&amp;L (Q)'!$E$3:$CN$3,"&gt;="&amp;$C$2,'P&amp;L (Q)'!$E$3:$CN$3,"&lt;="&amp;$C$3) /     SUMIFS('P&amp;L (Q)'!$E10:$CN10,'P&amp;L (Q)'!$E$2:$CN$2,T$2,'P&amp;L (Q)'!$E$3:$CN$3,"&gt;="&amp;$C$2,'P&amp;L (Q)'!$E$3:$CN$3,"&lt;="&amp;$C$3),"błąd")))</f>
        <v/>
      </c>
      <c r="U7" s="227" t="str">
        <f>IF(          $C$4 &lt;&gt;"-","błąd okresów",    IF(     U$2  ="-","",       IFERROR(   SUMIFS('P&amp;L (Q)'!$E26:$CN26,'P&amp;L (Q)'!$E$2:$CN$2,U$2,'P&amp;L (Q)'!$E$3:$CN$3,"&gt;="&amp;$C$2,'P&amp;L (Q)'!$E$3:$CN$3,"&lt;="&amp;$C$3) /     SUMIFS('P&amp;L (Q)'!$E10:$CN10,'P&amp;L (Q)'!$E$2:$CN$2,U$2,'P&amp;L (Q)'!$E$3:$CN$3,"&gt;="&amp;$C$2,'P&amp;L (Q)'!$E$3:$CN$3,"&lt;="&amp;$C$3),"błąd")))</f>
        <v/>
      </c>
      <c r="V7" s="227" t="str">
        <f>IF(          $C$4 &lt;&gt;"-","błąd okresów",    IF(     V$2  ="-","",       IFERROR(   SUMIFS('P&amp;L (Q)'!$E26:$CN26,'P&amp;L (Q)'!$E$2:$CN$2,V$2,'P&amp;L (Q)'!$E$3:$CN$3,"&gt;="&amp;$C$2,'P&amp;L (Q)'!$E$3:$CN$3,"&lt;="&amp;$C$3) /     SUMIFS('P&amp;L (Q)'!$E10:$CN10,'P&amp;L (Q)'!$E$2:$CN$2,V$2,'P&amp;L (Q)'!$E$3:$CN$3,"&gt;="&amp;$C$2,'P&amp;L (Q)'!$E$3:$CN$3,"&lt;="&amp;$C$3),"błąd")))</f>
        <v/>
      </c>
      <c r="W7" s="227" t="str">
        <f>IF(          $C$4 &lt;&gt;"-","błąd okresów",    IF(     W$2  ="-","",       IFERROR(   SUMIFS('P&amp;L (Q)'!$E26:$CN26,'P&amp;L (Q)'!$E$2:$CN$2,W$2,'P&amp;L (Q)'!$E$3:$CN$3,"&gt;="&amp;$C$2,'P&amp;L (Q)'!$E$3:$CN$3,"&lt;="&amp;$C$3) /     SUMIFS('P&amp;L (Q)'!$E10:$CN10,'P&amp;L (Q)'!$E$2:$CN$2,W$2,'P&amp;L (Q)'!$E$3:$CN$3,"&gt;="&amp;$C$2,'P&amp;L (Q)'!$E$3:$CN$3,"&lt;="&amp;$C$3),"błąd")))</f>
        <v/>
      </c>
      <c r="X7" s="227" t="str">
        <f>IF(          $C$4 &lt;&gt;"-","błąd okresów",    IF(     X$2  ="-","",       IFERROR(   SUMIFS('P&amp;L (Q)'!$E26:$CN26,'P&amp;L (Q)'!$E$2:$CN$2,X$2,'P&amp;L (Q)'!$E$3:$CN$3,"&gt;="&amp;$C$2,'P&amp;L (Q)'!$E$3:$CN$3,"&lt;="&amp;$C$3) /     SUMIFS('P&amp;L (Q)'!$E10:$CN10,'P&amp;L (Q)'!$E$2:$CN$2,X$2,'P&amp;L (Q)'!$E$3:$CN$3,"&gt;="&amp;$C$2,'P&amp;L (Q)'!$E$3:$CN$3,"&lt;="&amp;$C$3),"błąd")))</f>
        <v/>
      </c>
      <c r="Y7" s="227" t="str">
        <f>IF(          $C$4 &lt;&gt;"-","błąd okresów",    IF(     Y$2  ="-","",       IFERROR(   SUMIFS('P&amp;L (Q)'!$E26:$CN26,'P&amp;L (Q)'!$E$2:$CN$2,Y$2,'P&amp;L (Q)'!$E$3:$CN$3,"&gt;="&amp;$C$2,'P&amp;L (Q)'!$E$3:$CN$3,"&lt;="&amp;$C$3) /     SUMIFS('P&amp;L (Q)'!$E10:$CN10,'P&amp;L (Q)'!$E$2:$CN$2,Y$2,'P&amp;L (Q)'!$E$3:$CN$3,"&gt;="&amp;$C$2,'P&amp;L (Q)'!$E$3:$CN$3,"&lt;="&amp;$C$3),"błąd")))</f>
        <v/>
      </c>
      <c r="Z7" s="227" t="str">
        <f>IF(          $C$4 &lt;&gt;"-","błąd okresów",    IF(     Z$2  ="-","",       IFERROR(   SUMIFS('P&amp;L (Q)'!$E26:$CN26,'P&amp;L (Q)'!$E$2:$CN$2,Z$2,'P&amp;L (Q)'!$E$3:$CN$3,"&gt;="&amp;$C$2,'P&amp;L (Q)'!$E$3:$CN$3,"&lt;="&amp;$C$3) /     SUMIFS('P&amp;L (Q)'!$E10:$CN10,'P&amp;L (Q)'!$E$2:$CN$2,Z$2,'P&amp;L (Q)'!$E$3:$CN$3,"&gt;="&amp;$C$2,'P&amp;L (Q)'!$E$3:$CN$3,"&lt;="&amp;$C$3),"błąd")))</f>
        <v/>
      </c>
    </row>
    <row r="8" spans="1:26" ht="22.5" customHeight="1">
      <c r="A8" s="80"/>
      <c r="B8" s="1" t="str">
        <f>IF('Wskaźniki (Q)'!B8&lt;&gt;"",'Wskaźniki (Q)'!B8,"")</f>
        <v>3.EBITDA (tys. PLN)</v>
      </c>
      <c r="C8" s="226" t="str">
        <f>C6</f>
        <v>w okresie 1Q-3Q</v>
      </c>
      <c r="D8" s="226"/>
      <c r="E8" s="228">
        <f>IF(          $C$4 &lt;&gt;"-","błąd okresów",    IF(     E$2  ="-","",       IFERROR(   SUMIFS('Wskaźniki (Q)'!$E8:$CN8,'Wskaźniki (Q)'!$E$2:$CN$2,E$2,'Wskaźniki (Q)'!$E$3:$CN$3,"&gt;="&amp;$C$2,'Wskaźniki (Q)'!$E$3:$CN$3,"&lt;="&amp;$C$3),"błąd")))</f>
        <v>67108</v>
      </c>
      <c r="F8" s="228">
        <f>IF(          $C$4 &lt;&gt;"-","błąd okresów",    IF(     F$2  ="-","",       IFERROR(   SUMIFS('Wskaźniki (Q)'!$E8:$CN8,'Wskaźniki (Q)'!$E$2:$CN$2,F$2,'Wskaźniki (Q)'!$E$3:$CN$3,"&gt;="&amp;$C$2,'Wskaźniki (Q)'!$E$3:$CN$3,"&lt;="&amp;$C$3),"błąd")))</f>
        <v>63084</v>
      </c>
      <c r="G8" s="228">
        <f>IF(          $C$4 &lt;&gt;"-","błąd okresów",    IF(     G$2  ="-","",       IFERROR(   SUMIFS('Wskaźniki (Q)'!$E8:$CN8,'Wskaźniki (Q)'!$E$2:$CN$2,G$2,'Wskaźniki (Q)'!$E$3:$CN$3,"&gt;="&amp;$C$2,'Wskaźniki (Q)'!$E$3:$CN$3,"&lt;="&amp;$C$3),"błąd")))</f>
        <v>74817</v>
      </c>
      <c r="H8" s="228">
        <f>IF(          $C$4 &lt;&gt;"-","błąd okresów",    IF(     H$2  ="-","",       IFERROR(   SUMIFS('Wskaźniki (Q)'!$E8:$CN8,'Wskaźniki (Q)'!$E$2:$CN$2,H$2,'Wskaźniki (Q)'!$E$3:$CN$3,"&gt;="&amp;$C$2,'Wskaźniki (Q)'!$E$3:$CN$3,"&lt;="&amp;$C$3),"błąd")))</f>
        <v>73041</v>
      </c>
      <c r="I8" s="228">
        <f>IF(          $C$4 &lt;&gt;"-","błąd okresów",    IF(     I$2  ="-","",       IFERROR(   SUMIFS('Wskaźniki (Q)'!$E8:$CN8,'Wskaźniki (Q)'!$E$2:$CN$2,I$2,'Wskaźniki (Q)'!$E$3:$CN$3,"&gt;="&amp;$C$2,'Wskaźniki (Q)'!$E$3:$CN$3,"&lt;="&amp;$C$3),"błąd")))</f>
        <v>82499</v>
      </c>
      <c r="J8" s="228">
        <f>IF(          $C$4 &lt;&gt;"-","błąd okresów",    IF(     J$2  ="-","",       IFERROR(   SUMIFS('Wskaźniki (Q)'!$E8:$CN8,'Wskaźniki (Q)'!$E$2:$CN$2,J$2,'Wskaźniki (Q)'!$E$3:$CN$3,"&gt;="&amp;$C$2,'Wskaźniki (Q)'!$E$3:$CN$3,"&lt;="&amp;$C$3),"błąd")))</f>
        <v>95075</v>
      </c>
      <c r="K8" s="228">
        <f>IF(          $C$4 &lt;&gt;"-","błąd okresów",    IF(     K$2  ="-","",       IFERROR(   SUMIFS('Wskaźniki (Q)'!$E8:$CN8,'Wskaźniki (Q)'!$E$2:$CN$2,K$2,'Wskaźniki (Q)'!$E$3:$CN$3,"&gt;="&amp;$C$2,'Wskaźniki (Q)'!$E$3:$CN$3,"&lt;="&amp;$C$3),"błąd")))</f>
        <v>105794</v>
      </c>
      <c r="L8" s="228">
        <f>IF(          $C$4 &lt;&gt;"-","błąd okresów",    IF(     L$2  ="-","",       IFERROR(   SUMIFS('Wskaźniki (Q)'!$E8:$CN8,'Wskaźniki (Q)'!$E$2:$CN$2,L$2,'Wskaźniki (Q)'!$E$3:$CN$3,"&gt;="&amp;$C$2,'Wskaźniki (Q)'!$E$3:$CN$3,"&lt;="&amp;$C$3),"błąd")))</f>
        <v>132229</v>
      </c>
      <c r="M8" s="228">
        <f>IF(          $C$4 &lt;&gt;"-","błąd okresów",    IF(     M$2  ="-","",       IFERROR(   SUMIFS('Wskaźniki (Q)'!$E8:$CN8,'Wskaźniki (Q)'!$E$2:$CN$2,M$2,'Wskaźniki (Q)'!$E$3:$CN$3,"&gt;="&amp;$C$2,'Wskaźniki (Q)'!$E$3:$CN$3,"&lt;="&amp;$C$3),"błąd")))</f>
        <v>103365</v>
      </c>
      <c r="N8" s="228">
        <f>IF(          $C$4 &lt;&gt;"-","błąd okresów",    IF(     N$2  ="-","",       IFERROR(   SUMIFS('Wskaźniki (Q)'!$E8:$CN8,'Wskaźniki (Q)'!$E$2:$CN$2,N$2,'Wskaźniki (Q)'!$E$3:$CN$3,"&gt;="&amp;$C$2,'Wskaźniki (Q)'!$E$3:$CN$3,"&lt;="&amp;$C$3),"błąd")))</f>
        <v>101395.43335827845</v>
      </c>
      <c r="O8" s="228">
        <f>IF(          $C$4 &lt;&gt;"-","błąd okresów",    IF(     O$2  ="-","",       IFERROR(   SUMIFS('Wskaźniki (Q)'!$E8:$CN8,'Wskaźniki (Q)'!$E$2:$CN$2,O$2,'Wskaźniki (Q)'!$E$3:$CN$3,"&gt;="&amp;$C$2,'Wskaźniki (Q)'!$E$3:$CN$3,"&lt;="&amp;$C$3),"błąd")))</f>
        <v>145145</v>
      </c>
      <c r="P8" s="228">
        <f>IF(          $C$4 &lt;&gt;"-","błąd okresów",    IF(     P$2  ="-","",       IFERROR(   SUMIFS('Wskaźniki (Q)'!$E8:$CN8,'Wskaźniki (Q)'!$E$2:$CN$2,P$2,'Wskaźniki (Q)'!$E$3:$CN$3,"&gt;="&amp;$C$2,'Wskaźniki (Q)'!$E$3:$CN$3,"&lt;="&amp;$C$3),"błąd")))</f>
        <v>126507</v>
      </c>
      <c r="Q8" s="228" t="str">
        <f>IF(          $C$4 &lt;&gt;"-","błąd okresów",    IF(     Q$2  ="-","",       IFERROR(   SUMIFS('Wskaźniki (Q)'!$E8:$CN8,'Wskaźniki (Q)'!$E$2:$CN$2,Q$2,'Wskaźniki (Q)'!$E$3:$CN$3,"&gt;="&amp;$C$2,'Wskaźniki (Q)'!$E$3:$CN$3,"&lt;="&amp;$C$3),"błąd")))</f>
        <v/>
      </c>
      <c r="R8" s="228" t="str">
        <f>IF(          $C$4 &lt;&gt;"-","błąd okresów",    IF(     R$2  ="-","",       IFERROR(   SUMIFS('Wskaźniki (Q)'!$E8:$CN8,'Wskaźniki (Q)'!$E$2:$CN$2,R$2,'Wskaźniki (Q)'!$E$3:$CN$3,"&gt;="&amp;$C$2,'Wskaźniki (Q)'!$E$3:$CN$3,"&lt;="&amp;$C$3),"błąd")))</f>
        <v/>
      </c>
      <c r="S8" s="228" t="str">
        <f>IF(          $C$4 &lt;&gt;"-","błąd okresów",    IF(     S$2  ="-","",       IFERROR(   SUMIFS('Wskaźniki (Q)'!$E8:$CN8,'Wskaźniki (Q)'!$E$2:$CN$2,S$2,'Wskaźniki (Q)'!$E$3:$CN$3,"&gt;="&amp;$C$2,'Wskaźniki (Q)'!$E$3:$CN$3,"&lt;="&amp;$C$3),"błąd")))</f>
        <v/>
      </c>
      <c r="T8" s="228" t="str">
        <f>IF(          $C$4 &lt;&gt;"-","błąd okresów",    IF(     T$2  ="-","",       IFERROR(   SUMIFS('Wskaźniki (Q)'!$E8:$CN8,'Wskaźniki (Q)'!$E$2:$CN$2,T$2,'Wskaźniki (Q)'!$E$3:$CN$3,"&gt;="&amp;$C$2,'Wskaźniki (Q)'!$E$3:$CN$3,"&lt;="&amp;$C$3),"błąd")))</f>
        <v/>
      </c>
      <c r="U8" s="228" t="str">
        <f>IF(          $C$4 &lt;&gt;"-","błąd okresów",    IF(     U$2  ="-","",       IFERROR(   SUMIFS('Wskaźniki (Q)'!$E8:$CN8,'Wskaźniki (Q)'!$E$2:$CN$2,U$2,'Wskaźniki (Q)'!$E$3:$CN$3,"&gt;="&amp;$C$2,'Wskaźniki (Q)'!$E$3:$CN$3,"&lt;="&amp;$C$3),"błąd")))</f>
        <v/>
      </c>
      <c r="V8" s="228" t="str">
        <f>IF(          $C$4 &lt;&gt;"-","błąd okresów",    IF(     V$2  ="-","",       IFERROR(   SUMIFS('Wskaźniki (Q)'!$E8:$CN8,'Wskaźniki (Q)'!$E$2:$CN$2,V$2,'Wskaźniki (Q)'!$E$3:$CN$3,"&gt;="&amp;$C$2,'Wskaźniki (Q)'!$E$3:$CN$3,"&lt;="&amp;$C$3),"błąd")))</f>
        <v/>
      </c>
      <c r="W8" s="228" t="str">
        <f>IF(          $C$4 &lt;&gt;"-","błąd okresów",    IF(     W$2  ="-","",       IFERROR(   SUMIFS('Wskaźniki (Q)'!$E8:$CN8,'Wskaźniki (Q)'!$E$2:$CN$2,W$2,'Wskaźniki (Q)'!$E$3:$CN$3,"&gt;="&amp;$C$2,'Wskaźniki (Q)'!$E$3:$CN$3,"&lt;="&amp;$C$3),"błąd")))</f>
        <v/>
      </c>
      <c r="X8" s="228" t="str">
        <f>IF(          $C$4 &lt;&gt;"-","błąd okresów",    IF(     X$2  ="-","",       IFERROR(   SUMIFS('Wskaźniki (Q)'!$E8:$CN8,'Wskaźniki (Q)'!$E$2:$CN$2,X$2,'Wskaźniki (Q)'!$E$3:$CN$3,"&gt;="&amp;$C$2,'Wskaźniki (Q)'!$E$3:$CN$3,"&lt;="&amp;$C$3),"błąd")))</f>
        <v/>
      </c>
      <c r="Y8" s="228" t="str">
        <f>IF(          $C$4 &lt;&gt;"-","błąd okresów",    IF(     Y$2  ="-","",       IFERROR(   SUMIFS('Wskaźniki (Q)'!$E8:$CN8,'Wskaźniki (Q)'!$E$2:$CN$2,Y$2,'Wskaźniki (Q)'!$E$3:$CN$3,"&gt;="&amp;$C$2,'Wskaźniki (Q)'!$E$3:$CN$3,"&lt;="&amp;$C$3),"błąd")))</f>
        <v/>
      </c>
      <c r="Z8" s="228" t="str">
        <f>IF(          $C$4 &lt;&gt;"-","błąd okresów",    IF(     Z$2  ="-","",       IFERROR(   SUMIFS('Wskaźniki (Q)'!$E8:$CN8,'Wskaźniki (Q)'!$E$2:$CN$2,Z$2,'Wskaźniki (Q)'!$E$3:$CN$3,"&gt;="&amp;$C$2,'Wskaźniki (Q)'!$E$3:$CN$3,"&lt;="&amp;$C$3),"błąd")))</f>
        <v/>
      </c>
    </row>
    <row r="9" spans="1:26" ht="22.5" customHeight="1">
      <c r="A9" s="80"/>
      <c r="B9" s="104" t="str">
        <f>IF('Wskaźniki (Q)'!B9&lt;&gt;"",'Wskaźniki (Q)'!B9,"")</f>
        <v>4.Rentowność EBITDA</v>
      </c>
      <c r="C9" s="226" t="str">
        <f>C6</f>
        <v>w okresie 1Q-3Q</v>
      </c>
      <c r="D9" s="226"/>
      <c r="E9" s="227">
        <f>IF(          $C$4 &lt;&gt;"-","błąd okresów",    IF(     E$2  ="-","",      IFERROR(  E8/ SUMIFS('P&amp;L (Q)'!$E10:$CN10,'P&amp;L (Q)'!$E$2:$CN$2,E$2,'P&amp;L (Q)'!$E$3:$CN$3,"&gt;="&amp;$C$2,'P&amp;L (Q)'!$E$3:$CN$3,"&lt;="&amp;$C$3),"błąd")))</f>
        <v>0.13944693336436403</v>
      </c>
      <c r="F9" s="227">
        <f>IF(          $C$4 &lt;&gt;"-","błąd okresów",    IF(     F$2  ="-","",      IFERROR(  F8/ SUMIFS('P&amp;L (Q)'!$E10:$CN10,'P&amp;L (Q)'!$E$2:$CN$2,F$2,'P&amp;L (Q)'!$E$3:$CN$3,"&gt;="&amp;$C$2,'P&amp;L (Q)'!$E$3:$CN$3,"&lt;="&amp;$C$3),"błąd")))</f>
        <v>0.13868608324594553</v>
      </c>
      <c r="G9" s="227">
        <f>IF(          $C$4 &lt;&gt;"-","błąd okresów",    IF(     G$2  ="-","",      IFERROR(  G8/ SUMIFS('P&amp;L (Q)'!$E10:$CN10,'P&amp;L (Q)'!$E$2:$CN$2,G$2,'P&amp;L (Q)'!$E$3:$CN$3,"&gt;="&amp;$C$2,'P&amp;L (Q)'!$E$3:$CN$3,"&lt;="&amp;$C$3),"błąd")))</f>
        <v>0.16324789495159317</v>
      </c>
      <c r="H9" s="227">
        <f>IF(          $C$4 &lt;&gt;"-","błąd okresów",    IF(     H$2  ="-","",      IFERROR(  H8/ SUMIFS('P&amp;L (Q)'!$E10:$CN10,'P&amp;L (Q)'!$E$2:$CN$2,H$2,'P&amp;L (Q)'!$E$3:$CN$3,"&gt;="&amp;$C$2,'P&amp;L (Q)'!$E$3:$CN$3,"&lt;="&amp;$C$3),"błąd")))</f>
        <v>0.15159710259230816</v>
      </c>
      <c r="I9" s="227">
        <f>IF(          $C$4 &lt;&gt;"-","błąd okresów",    IF(     I$2  ="-","",      IFERROR(  I8/ SUMIFS('P&amp;L (Q)'!$E10:$CN10,'P&amp;L (Q)'!$E$2:$CN$2,I$2,'P&amp;L (Q)'!$E$3:$CN$3,"&gt;="&amp;$C$2,'P&amp;L (Q)'!$E$3:$CN$3,"&lt;="&amp;$C$3),"błąd")))</f>
        <v>0.17413581153759775</v>
      </c>
      <c r="J9" s="227">
        <f>IF(          $C$4 &lt;&gt;"-","błąd okresów",    IF(     J$2  ="-","",      IFERROR(  J8/ SUMIFS('P&amp;L (Q)'!$E10:$CN10,'P&amp;L (Q)'!$E$2:$CN$2,J$2,'P&amp;L (Q)'!$E$3:$CN$3,"&gt;="&amp;$C$2,'P&amp;L (Q)'!$E$3:$CN$3,"&lt;="&amp;$C$3),"błąd")))</f>
        <v>0.19631507873251594</v>
      </c>
      <c r="K9" s="227">
        <f>IF(          $C$4 &lt;&gt;"-","błąd okresów",    IF(     K$2  ="-","",      IFERROR(  K8/ SUMIFS('P&amp;L (Q)'!$E10:$CN10,'P&amp;L (Q)'!$E$2:$CN$2,K$2,'P&amp;L (Q)'!$E$3:$CN$3,"&gt;="&amp;$C$2,'P&amp;L (Q)'!$E$3:$CN$3,"&lt;="&amp;$C$3),"błąd")))</f>
        <v>0.18380288541724579</v>
      </c>
      <c r="L9" s="227">
        <f>IF(          $C$4 &lt;&gt;"-","błąd okresów",    IF(     L$2  ="-","",      IFERROR(  L8/ SUMIFS('P&amp;L (Q)'!$E10:$CN10,'P&amp;L (Q)'!$E$2:$CN$2,L$2,'P&amp;L (Q)'!$E$3:$CN$3,"&gt;="&amp;$C$2,'P&amp;L (Q)'!$E$3:$CN$3,"&lt;="&amp;$C$3),"błąd")))</f>
        <v>0.193818231921106</v>
      </c>
      <c r="M9" s="227">
        <f>IF(          $C$4 &lt;&gt;"-","błąd okresów",    IF(     M$2  ="-","",      IFERROR(  M8/ SUMIFS('P&amp;L (Q)'!$E10:$CN10,'P&amp;L (Q)'!$E$2:$CN$2,M$2,'P&amp;L (Q)'!$E$3:$CN$3,"&gt;="&amp;$C$2,'P&amp;L (Q)'!$E$3:$CN$3,"&lt;="&amp;$C$3),"błąd")))</f>
        <v>0.15893505135617197</v>
      </c>
      <c r="N9" s="227">
        <f>IF(          $C$4 &lt;&gt;"-","błąd okresów",    IF(     N$2  ="-","",      IFERROR(  N8/ SUMIFS('P&amp;L (Q)'!$E10:$CN10,'P&amp;L (Q)'!$E$2:$CN$2,N$2,'P&amp;L (Q)'!$E$3:$CN$3,"&gt;="&amp;$C$2,'P&amp;L (Q)'!$E$3:$CN$3,"&lt;="&amp;$C$3),"błąd")))</f>
        <v>0.15574774756606555</v>
      </c>
      <c r="O9" s="227">
        <f>IF(          $C$4 &lt;&gt;"-","błąd okresów",    IF(     O$2  ="-","",      IFERROR(  O8/ SUMIFS('P&amp;L (Q)'!$E10:$CN10,'P&amp;L (Q)'!$E$2:$CN$2,O$2,'P&amp;L (Q)'!$E$3:$CN$3,"&gt;="&amp;$C$2,'P&amp;L (Q)'!$E$3:$CN$3,"&lt;="&amp;$C$3),"błąd")))</f>
        <v>0.20585986863659766</v>
      </c>
      <c r="P9" s="227">
        <f>IF(          $C$4 &lt;&gt;"-","błąd okresów",    IF(     P$2  ="-","",      IFERROR(  P8/ SUMIFS('P&amp;L (Q)'!$E10:$CN10,'P&amp;L (Q)'!$E$2:$CN$2,P$2,'P&amp;L (Q)'!$E$3:$CN$3,"&gt;="&amp;$C$2,'P&amp;L (Q)'!$E$3:$CN$3,"&lt;="&amp;$C$3),"błąd")))</f>
        <v>0.19532330780632412</v>
      </c>
      <c r="Q9" s="227" t="str">
        <f>IF(          $C$4 &lt;&gt;"-","błąd okresów",    IF(     Q$2  ="-","",      IFERROR(  Q8/ SUMIFS('P&amp;L (Q)'!$E10:$CN10,'P&amp;L (Q)'!$E$2:$CN$2,Q$2,'P&amp;L (Q)'!$E$3:$CN$3,"&gt;="&amp;$C$2,'P&amp;L (Q)'!$E$3:$CN$3,"&lt;="&amp;$C$3),"błąd")))</f>
        <v/>
      </c>
      <c r="R9" s="227" t="str">
        <f>IF(          $C$4 &lt;&gt;"-","błąd okresów",    IF(     R$2  ="-","",      IFERROR(  R8/ SUMIFS('P&amp;L (Q)'!$E10:$CN10,'P&amp;L (Q)'!$E$2:$CN$2,R$2,'P&amp;L (Q)'!$E$3:$CN$3,"&gt;="&amp;$C$2,'P&amp;L (Q)'!$E$3:$CN$3,"&lt;="&amp;$C$3),"błąd")))</f>
        <v/>
      </c>
      <c r="S9" s="227" t="str">
        <f>IF(          $C$4 &lt;&gt;"-","błąd okresów",    IF(     S$2  ="-","",      IFERROR(  S8/ SUMIFS('P&amp;L (Q)'!$E10:$CN10,'P&amp;L (Q)'!$E$2:$CN$2,S$2,'P&amp;L (Q)'!$E$3:$CN$3,"&gt;="&amp;$C$2,'P&amp;L (Q)'!$E$3:$CN$3,"&lt;="&amp;$C$3),"błąd")))</f>
        <v/>
      </c>
      <c r="T9" s="227" t="str">
        <f>IF(          $C$4 &lt;&gt;"-","błąd okresów",    IF(     T$2  ="-","",      IFERROR(  T8/ SUMIFS('P&amp;L (Q)'!$E10:$CN10,'P&amp;L (Q)'!$E$2:$CN$2,T$2,'P&amp;L (Q)'!$E$3:$CN$3,"&gt;="&amp;$C$2,'P&amp;L (Q)'!$E$3:$CN$3,"&lt;="&amp;$C$3),"błąd")))</f>
        <v/>
      </c>
      <c r="U9" s="227" t="str">
        <f>IF(          $C$4 &lt;&gt;"-","błąd okresów",    IF(     U$2  ="-","",      IFERROR(  U8/ SUMIFS('P&amp;L (Q)'!$E10:$CN10,'P&amp;L (Q)'!$E$2:$CN$2,U$2,'P&amp;L (Q)'!$E$3:$CN$3,"&gt;="&amp;$C$2,'P&amp;L (Q)'!$E$3:$CN$3,"&lt;="&amp;$C$3),"błąd")))</f>
        <v/>
      </c>
      <c r="V9" s="227" t="str">
        <f>IF(          $C$4 &lt;&gt;"-","błąd okresów",    IF(     V$2  ="-","",      IFERROR(  V8/ SUMIFS('P&amp;L (Q)'!$E10:$CN10,'P&amp;L (Q)'!$E$2:$CN$2,V$2,'P&amp;L (Q)'!$E$3:$CN$3,"&gt;="&amp;$C$2,'P&amp;L (Q)'!$E$3:$CN$3,"&lt;="&amp;$C$3),"błąd")))</f>
        <v/>
      </c>
      <c r="W9" s="227" t="str">
        <f>IF(          $C$4 &lt;&gt;"-","błąd okresów",    IF(     W$2  ="-","",      IFERROR(  W8/ SUMIFS('P&amp;L (Q)'!$E10:$CN10,'P&amp;L (Q)'!$E$2:$CN$2,W$2,'P&amp;L (Q)'!$E$3:$CN$3,"&gt;="&amp;$C$2,'P&amp;L (Q)'!$E$3:$CN$3,"&lt;="&amp;$C$3),"błąd")))</f>
        <v/>
      </c>
      <c r="X9" s="227" t="str">
        <f>IF(          $C$4 &lt;&gt;"-","błąd okresów",    IF(     X$2  ="-","",      IFERROR(  X8/ SUMIFS('P&amp;L (Q)'!$E10:$CN10,'P&amp;L (Q)'!$E$2:$CN$2,X$2,'P&amp;L (Q)'!$E$3:$CN$3,"&gt;="&amp;$C$2,'P&amp;L (Q)'!$E$3:$CN$3,"&lt;="&amp;$C$3),"błąd")))</f>
        <v/>
      </c>
      <c r="Y9" s="227" t="str">
        <f>IF(          $C$4 &lt;&gt;"-","błąd okresów",    IF(     Y$2  ="-","",      IFERROR(  Y8/ SUMIFS('P&amp;L (Q)'!$E10:$CN10,'P&amp;L (Q)'!$E$2:$CN$2,Y$2,'P&amp;L (Q)'!$E$3:$CN$3,"&gt;="&amp;$C$2,'P&amp;L (Q)'!$E$3:$CN$3,"&lt;="&amp;$C$3),"błąd")))</f>
        <v/>
      </c>
      <c r="Z9" s="227" t="str">
        <f>IF(          $C$4 &lt;&gt;"-","błąd okresów",    IF(     Z$2  ="-","",      IFERROR(  Z8/ SUMIFS('P&amp;L (Q)'!$E10:$CN10,'P&amp;L (Q)'!$E$2:$CN$2,Z$2,'P&amp;L (Q)'!$E$3:$CN$3,"&gt;="&amp;$C$2,'P&amp;L (Q)'!$E$3:$CN$3,"&lt;="&amp;$C$3),"błąd")))</f>
        <v/>
      </c>
    </row>
    <row r="10" spans="1:26">
      <c r="A10" s="80"/>
      <c r="B10" s="129" t="str">
        <f>IF('Wskaźniki (Q)'!B10&lt;&gt;"",'Wskaźniki (Q)'!B10,"")</f>
        <v/>
      </c>
      <c r="C10" s="226"/>
      <c r="D10" s="229"/>
      <c r="E10" s="230"/>
      <c r="F10" s="21"/>
      <c r="G10" s="21"/>
      <c r="H10" s="21"/>
      <c r="I10" s="21"/>
      <c r="J10" s="21"/>
      <c r="K10" s="21"/>
      <c r="L10" s="21"/>
      <c r="M10" s="21"/>
      <c r="N10" s="21"/>
      <c r="O10" s="21"/>
      <c r="P10" s="21"/>
      <c r="Q10" s="21"/>
      <c r="R10" s="21"/>
      <c r="S10" s="21"/>
      <c r="T10" s="21"/>
      <c r="U10" s="21"/>
      <c r="V10" s="21"/>
      <c r="W10" s="21"/>
      <c r="X10" s="21"/>
      <c r="Y10" s="21"/>
      <c r="Z10" s="21"/>
    </row>
    <row r="11" spans="1:26">
      <c r="A11" s="80"/>
      <c r="B11" s="129" t="str">
        <f>IF('Wskaźniki (Q)'!B11&lt;&gt;"",'Wskaźniki (Q)'!B11,"")</f>
        <v/>
      </c>
      <c r="C11" s="226"/>
      <c r="D11" s="229"/>
      <c r="E11" s="230"/>
      <c r="F11" s="21"/>
      <c r="G11" s="21"/>
      <c r="H11" s="21"/>
      <c r="I11" s="21"/>
      <c r="J11" s="21"/>
      <c r="K11" s="21"/>
      <c r="L11" s="21"/>
      <c r="M11" s="21"/>
      <c r="N11" s="21"/>
      <c r="O11" s="21"/>
      <c r="P11" s="21"/>
      <c r="Q11" s="21"/>
      <c r="R11" s="21"/>
      <c r="S11" s="21"/>
      <c r="T11" s="21"/>
      <c r="U11" s="21"/>
      <c r="V11" s="21"/>
      <c r="W11" s="21"/>
      <c r="X11" s="21"/>
      <c r="Y11" s="21"/>
      <c r="Z11" s="21"/>
    </row>
    <row r="12" spans="1:26">
      <c r="A12" s="80"/>
      <c r="B12" s="1" t="str">
        <f>IF('Wskaźniki (Q)'!B12&lt;&gt;"",'Wskaźniki (Q)'!B12,"")</f>
        <v>5.Zysk Akcjonariuszy jednostki dominującej za ostatnie 4 kwartały (tys. PLN)</v>
      </c>
      <c r="C12" s="226" t="str">
        <f>"na koniec "&amp;C3&amp;"Q"</f>
        <v>na koniec 3Q</v>
      </c>
      <c r="D12" s="231" t="s">
        <v>492</v>
      </c>
      <c r="E12" s="230" t="str">
        <f t="shared" ref="E12:N14" si="3">IFERROR(INDEX(WSKAZNIKI_KWARTAL,MATCH($B12,INDEX(WSKAZNIKI_KWARTAL,0,1),0),MATCH(E$5,INDEX(WSKAZNIKI_KWARTAL,1,0),0)),"")</f>
        <v>-</v>
      </c>
      <c r="F12" s="230">
        <f t="shared" si="3"/>
        <v>41591</v>
      </c>
      <c r="G12" s="230">
        <f t="shared" si="3"/>
        <v>49020</v>
      </c>
      <c r="H12" s="230">
        <f t="shared" si="3"/>
        <v>51900</v>
      </c>
      <c r="I12" s="230">
        <f t="shared" si="3"/>
        <v>60670</v>
      </c>
      <c r="J12" s="230">
        <f t="shared" si="3"/>
        <v>62944</v>
      </c>
      <c r="K12" s="230">
        <f t="shared" si="3"/>
        <v>66114</v>
      </c>
      <c r="L12" s="230">
        <f t="shared" si="3"/>
        <v>72680</v>
      </c>
      <c r="M12" s="230">
        <f t="shared" si="3"/>
        <v>57285.000000000015</v>
      </c>
      <c r="N12" s="230">
        <f t="shared" si="3"/>
        <v>39845</v>
      </c>
      <c r="O12" s="230">
        <f t="shared" ref="O12:Z14" si="4">IFERROR(INDEX(WSKAZNIKI_KWARTAL,MATCH($B12,INDEX(WSKAZNIKI_KWARTAL,0,1),0),MATCH(O$5,INDEX(WSKAZNIKI_KWARTAL,1,0),0)),"")</f>
        <v>73807</v>
      </c>
      <c r="P12" s="230">
        <f t="shared" si="4"/>
        <v>65256</v>
      </c>
      <c r="Q12" s="230" t="str">
        <f t="shared" si="4"/>
        <v/>
      </c>
      <c r="R12" s="230" t="str">
        <f t="shared" si="4"/>
        <v/>
      </c>
      <c r="S12" s="230" t="str">
        <f t="shared" si="4"/>
        <v/>
      </c>
      <c r="T12" s="230" t="str">
        <f t="shared" si="4"/>
        <v/>
      </c>
      <c r="U12" s="230" t="str">
        <f t="shared" si="4"/>
        <v/>
      </c>
      <c r="V12" s="230" t="str">
        <f t="shared" si="4"/>
        <v/>
      </c>
      <c r="W12" s="230" t="str">
        <f t="shared" si="4"/>
        <v/>
      </c>
      <c r="X12" s="230" t="str">
        <f t="shared" si="4"/>
        <v/>
      </c>
      <c r="Y12" s="230" t="str">
        <f t="shared" si="4"/>
        <v/>
      </c>
      <c r="Z12" s="230" t="str">
        <f t="shared" si="4"/>
        <v/>
      </c>
    </row>
    <row r="13" spans="1:26">
      <c r="A13" s="80"/>
      <c r="B13" s="1" t="str">
        <f>IF('Wskaźniki (Q)'!B13&lt;&gt;"",'Wskaźniki (Q)'!B13,"")</f>
        <v>6.Kapitał własny przypadający akcjonariuszom jednostki dominującej, średnia z ostatnich 5 kwartałów (tys. PLN)</v>
      </c>
      <c r="C13" s="226" t="str">
        <f>C12</f>
        <v>na koniec 3Q</v>
      </c>
      <c r="D13" s="231" t="s">
        <v>493</v>
      </c>
      <c r="E13" s="230" t="str">
        <f t="shared" si="3"/>
        <v>-</v>
      </c>
      <c r="F13" s="230">
        <f t="shared" si="3"/>
        <v>199525</v>
      </c>
      <c r="G13" s="230">
        <f t="shared" si="3"/>
        <v>195934.4</v>
      </c>
      <c r="H13" s="230">
        <f t="shared" si="3"/>
        <v>203328.4</v>
      </c>
      <c r="I13" s="230">
        <f t="shared" si="3"/>
        <v>216695.6</v>
      </c>
      <c r="J13" s="230">
        <f t="shared" si="3"/>
        <v>237684.4</v>
      </c>
      <c r="K13" s="230">
        <f t="shared" si="3"/>
        <v>264303.59999999998</v>
      </c>
      <c r="L13" s="230">
        <f t="shared" si="3"/>
        <v>281104.59999999998</v>
      </c>
      <c r="M13" s="230">
        <f t="shared" si="3"/>
        <v>299317.59999999998</v>
      </c>
      <c r="N13" s="230">
        <f t="shared" si="3"/>
        <v>305967.59999999998</v>
      </c>
      <c r="O13" s="230">
        <f t="shared" si="4"/>
        <v>316322.59999999998</v>
      </c>
      <c r="P13" s="230">
        <f t="shared" si="4"/>
        <v>352776</v>
      </c>
      <c r="Q13" s="230" t="str">
        <f t="shared" si="4"/>
        <v/>
      </c>
      <c r="R13" s="230" t="str">
        <f t="shared" si="4"/>
        <v/>
      </c>
      <c r="S13" s="230" t="str">
        <f t="shared" si="4"/>
        <v/>
      </c>
      <c r="T13" s="230" t="str">
        <f t="shared" si="4"/>
        <v/>
      </c>
      <c r="U13" s="230" t="str">
        <f t="shared" si="4"/>
        <v/>
      </c>
      <c r="V13" s="230" t="str">
        <f t="shared" si="4"/>
        <v/>
      </c>
      <c r="W13" s="230" t="str">
        <f t="shared" si="4"/>
        <v/>
      </c>
      <c r="X13" s="230" t="str">
        <f t="shared" si="4"/>
        <v/>
      </c>
      <c r="Y13" s="230" t="str">
        <f t="shared" si="4"/>
        <v/>
      </c>
      <c r="Z13" s="230" t="str">
        <f t="shared" si="4"/>
        <v/>
      </c>
    </row>
    <row r="14" spans="1:26">
      <c r="A14" s="80"/>
      <c r="B14" s="104" t="str">
        <f>IF('Wskaźniki (Q)'!B14&lt;&gt;"",'Wskaźniki (Q)'!B14,"")</f>
        <v>7.Rentowność kapitału własnego ROE (w proc.)</v>
      </c>
      <c r="C14" s="226" t="str">
        <f>C12</f>
        <v>na koniec 3Q</v>
      </c>
      <c r="D14" s="231" t="s">
        <v>493</v>
      </c>
      <c r="E14" s="227" t="str">
        <f t="shared" si="3"/>
        <v>-</v>
      </c>
      <c r="F14" s="227">
        <f t="shared" si="3"/>
        <v>0.20845006891366996</v>
      </c>
      <c r="G14" s="227">
        <f t="shared" si="3"/>
        <v>0.2501857764639594</v>
      </c>
      <c r="H14" s="227">
        <f t="shared" si="3"/>
        <v>0.25525209464098475</v>
      </c>
      <c r="I14" s="227">
        <f t="shared" si="3"/>
        <v>0.27997799678442942</v>
      </c>
      <c r="J14" s="227">
        <f t="shared" si="3"/>
        <v>0.26482175523509327</v>
      </c>
      <c r="K14" s="227">
        <f t="shared" si="3"/>
        <v>0.25014415240655069</v>
      </c>
      <c r="L14" s="227">
        <f t="shared" si="3"/>
        <v>0.25855144312828748</v>
      </c>
      <c r="M14" s="227">
        <f t="shared" si="3"/>
        <v>0.19138533784849276</v>
      </c>
      <c r="N14" s="227">
        <f t="shared" si="3"/>
        <v>0.13022620695786091</v>
      </c>
      <c r="O14" s="227">
        <f t="shared" si="4"/>
        <v>0.2333282541304352</v>
      </c>
      <c r="P14" s="227">
        <f t="shared" si="4"/>
        <v>0.1849785699707463</v>
      </c>
      <c r="Q14" s="227" t="str">
        <f t="shared" si="4"/>
        <v/>
      </c>
      <c r="R14" s="227" t="str">
        <f t="shared" si="4"/>
        <v/>
      </c>
      <c r="S14" s="227" t="str">
        <f t="shared" si="4"/>
        <v/>
      </c>
      <c r="T14" s="227" t="str">
        <f t="shared" si="4"/>
        <v/>
      </c>
      <c r="U14" s="227" t="str">
        <f t="shared" si="4"/>
        <v/>
      </c>
      <c r="V14" s="227" t="str">
        <f t="shared" si="4"/>
        <v/>
      </c>
      <c r="W14" s="227" t="str">
        <f t="shared" si="4"/>
        <v/>
      </c>
      <c r="X14" s="227" t="str">
        <f t="shared" si="4"/>
        <v/>
      </c>
      <c r="Y14" s="227" t="str">
        <f t="shared" si="4"/>
        <v/>
      </c>
      <c r="Z14" s="227" t="str">
        <f t="shared" si="4"/>
        <v/>
      </c>
    </row>
    <row r="15" spans="1:26">
      <c r="A15" s="80"/>
      <c r="B15" s="129" t="str">
        <f>IF('Wskaźniki (Q)'!B15&lt;&gt;"",'Wskaźniki (Q)'!B15,"")</f>
        <v/>
      </c>
      <c r="C15" s="226"/>
      <c r="D15" s="231"/>
      <c r="E15" s="230"/>
      <c r="F15" s="21"/>
      <c r="G15" s="21"/>
      <c r="H15" s="21"/>
      <c r="I15" s="21"/>
      <c r="J15" s="21"/>
      <c r="K15" s="21"/>
      <c r="L15" s="21"/>
      <c r="M15" s="21"/>
      <c r="N15" s="21"/>
      <c r="O15" s="21"/>
      <c r="P15" s="21"/>
      <c r="Q15" s="21"/>
      <c r="R15" s="21"/>
      <c r="S15" s="21"/>
      <c r="T15" s="21"/>
      <c r="U15" s="21"/>
      <c r="V15" s="21"/>
      <c r="W15" s="21"/>
      <c r="X15" s="21"/>
      <c r="Y15" s="21"/>
      <c r="Z15" s="21"/>
    </row>
    <row r="16" spans="1:26">
      <c r="A16" s="80"/>
      <c r="B16" s="129" t="str">
        <f>IF('Wskaźniki (Q)'!B16&lt;&gt;"",'Wskaźniki (Q)'!B16,"")</f>
        <v/>
      </c>
      <c r="C16" s="226"/>
      <c r="D16" s="231"/>
      <c r="E16" s="230"/>
      <c r="F16" s="21"/>
      <c r="G16" s="21"/>
      <c r="H16" s="21"/>
      <c r="I16" s="21"/>
      <c r="J16" s="21"/>
      <c r="K16" s="21"/>
      <c r="L16" s="21"/>
      <c r="M16" s="21"/>
      <c r="N16" s="21"/>
      <c r="O16" s="21"/>
      <c r="P16" s="21"/>
      <c r="Q16" s="21"/>
      <c r="R16" s="21"/>
      <c r="S16" s="21"/>
      <c r="T16" s="21"/>
      <c r="U16" s="21"/>
      <c r="V16" s="21"/>
      <c r="W16" s="21"/>
      <c r="X16" s="21"/>
      <c r="Y16" s="21"/>
      <c r="Z16" s="21"/>
    </row>
    <row r="17" spans="1:29">
      <c r="A17" s="80"/>
      <c r="B17" s="129" t="str">
        <f>IF('Wskaźniki (Q)'!B17&lt;&gt;"",'Wskaźniki (Q)'!B17,"")</f>
        <v/>
      </c>
      <c r="C17" s="226"/>
      <c r="D17" s="231"/>
      <c r="E17" s="230"/>
      <c r="F17" s="21"/>
      <c r="G17" s="21"/>
      <c r="H17" s="21"/>
      <c r="I17" s="21"/>
      <c r="J17" s="21"/>
      <c r="K17" s="21"/>
      <c r="L17" s="21"/>
      <c r="M17" s="21"/>
      <c r="N17" s="21"/>
      <c r="O17" s="21"/>
      <c r="P17" s="21"/>
      <c r="Q17" s="21"/>
      <c r="R17" s="21"/>
      <c r="S17" s="21"/>
      <c r="T17" s="21"/>
      <c r="U17" s="21"/>
      <c r="V17" s="21"/>
      <c r="W17" s="21"/>
      <c r="X17" s="21"/>
      <c r="Y17" s="21"/>
      <c r="Z17" s="21"/>
    </row>
    <row r="18" spans="1:29">
      <c r="A18" s="80"/>
      <c r="B18" s="1" t="str">
        <f>IF('Wskaźniki (Q)'!B18&lt;&gt;"",'Wskaźniki (Q)'!B18,"")</f>
        <v>8.Zysk netto za ostatnie 4 kwartały (tys. PLN)</v>
      </c>
      <c r="C18" s="226" t="str">
        <f>C12</f>
        <v>na koniec 3Q</v>
      </c>
      <c r="D18" s="231" t="s">
        <v>492</v>
      </c>
      <c r="E18" s="230" t="str">
        <f t="shared" ref="E18:N20" si="5">IFERROR(INDEX(WSKAZNIKI_KWARTAL,MATCH($B18,INDEX(WSKAZNIKI_KWARTAL,0,1),0),MATCH(E$5,INDEX(WSKAZNIKI_KWARTAL,1,0),0)),"")</f>
        <v>-</v>
      </c>
      <c r="F18" s="230">
        <f t="shared" si="5"/>
        <v>41640</v>
      </c>
      <c r="G18" s="230">
        <f t="shared" si="5"/>
        <v>49602</v>
      </c>
      <c r="H18" s="230">
        <f t="shared" si="5"/>
        <v>52704</v>
      </c>
      <c r="I18" s="230">
        <f t="shared" si="5"/>
        <v>61503.999999999993</v>
      </c>
      <c r="J18" s="230">
        <f t="shared" si="5"/>
        <v>64581.000000000007</v>
      </c>
      <c r="K18" s="230">
        <f t="shared" si="5"/>
        <v>69287</v>
      </c>
      <c r="L18" s="230">
        <f t="shared" si="5"/>
        <v>80212</v>
      </c>
      <c r="M18" s="230">
        <f t="shared" si="5"/>
        <v>62503.239343705485</v>
      </c>
      <c r="N18" s="230">
        <f t="shared" si="5"/>
        <v>44763.433358278446</v>
      </c>
      <c r="O18" s="230">
        <f t="shared" ref="O18:Z20" si="6">IFERROR(INDEX(WSKAZNIKI_KWARTAL,MATCH($B18,INDEX(WSKAZNIKI_KWARTAL,0,1),0),MATCH(O$5,INDEX(WSKAZNIKI_KWARTAL,1,0),0)),"")</f>
        <v>79050.566641721554</v>
      </c>
      <c r="P18" s="230">
        <f t="shared" si="6"/>
        <v>68420</v>
      </c>
      <c r="Q18" s="230" t="str">
        <f t="shared" si="6"/>
        <v/>
      </c>
      <c r="R18" s="230" t="str">
        <f t="shared" si="6"/>
        <v/>
      </c>
      <c r="S18" s="230" t="str">
        <f t="shared" si="6"/>
        <v/>
      </c>
      <c r="T18" s="230" t="str">
        <f t="shared" si="6"/>
        <v/>
      </c>
      <c r="U18" s="230" t="str">
        <f t="shared" si="6"/>
        <v/>
      </c>
      <c r="V18" s="230" t="str">
        <f t="shared" si="6"/>
        <v/>
      </c>
      <c r="W18" s="230" t="str">
        <f t="shared" si="6"/>
        <v/>
      </c>
      <c r="X18" s="230" t="str">
        <f t="shared" si="6"/>
        <v/>
      </c>
      <c r="Y18" s="230" t="str">
        <f t="shared" si="6"/>
        <v/>
      </c>
      <c r="Z18" s="230" t="str">
        <f t="shared" si="6"/>
        <v/>
      </c>
    </row>
    <row r="19" spans="1:29">
      <c r="A19" s="80"/>
      <c r="B19" s="1" t="str">
        <f>IF('Wskaźniki (Q)'!B19&lt;&gt;"",'Wskaźniki (Q)'!B19,"")</f>
        <v>9.Aktywa ogółem, średnia z ostatnich 5 kwartałów (tys. PLN)</v>
      </c>
      <c r="C19" s="226" t="str">
        <f>C12</f>
        <v>na koniec 3Q</v>
      </c>
      <c r="D19" s="231" t="s">
        <v>493</v>
      </c>
      <c r="E19" s="230" t="str">
        <f t="shared" si="5"/>
        <v>-</v>
      </c>
      <c r="F19" s="230">
        <f t="shared" si="5"/>
        <v>399390</v>
      </c>
      <c r="G19" s="230">
        <f t="shared" si="5"/>
        <v>389984.6</v>
      </c>
      <c r="H19" s="230">
        <f t="shared" si="5"/>
        <v>396078.2</v>
      </c>
      <c r="I19" s="230">
        <f t="shared" si="5"/>
        <v>414822</v>
      </c>
      <c r="J19" s="230">
        <f t="shared" si="5"/>
        <v>442336.6</v>
      </c>
      <c r="K19" s="230">
        <f t="shared" si="5"/>
        <v>549476.4</v>
      </c>
      <c r="L19" s="230">
        <f t="shared" si="5"/>
        <v>728888.2</v>
      </c>
      <c r="M19" s="230">
        <f t="shared" si="5"/>
        <v>792013.8</v>
      </c>
      <c r="N19" s="230">
        <f t="shared" si="5"/>
        <v>865238</v>
      </c>
      <c r="O19" s="230">
        <f t="shared" si="6"/>
        <v>839104.8</v>
      </c>
      <c r="P19" s="230">
        <f t="shared" si="6"/>
        <v>847458.8</v>
      </c>
      <c r="Q19" s="230" t="str">
        <f t="shared" si="6"/>
        <v/>
      </c>
      <c r="R19" s="230" t="str">
        <f t="shared" si="6"/>
        <v/>
      </c>
      <c r="S19" s="230" t="str">
        <f t="shared" si="6"/>
        <v/>
      </c>
      <c r="T19" s="230" t="str">
        <f t="shared" si="6"/>
        <v/>
      </c>
      <c r="U19" s="230" t="str">
        <f t="shared" si="6"/>
        <v/>
      </c>
      <c r="V19" s="230" t="str">
        <f t="shared" si="6"/>
        <v/>
      </c>
      <c r="W19" s="230" t="str">
        <f t="shared" si="6"/>
        <v/>
      </c>
      <c r="X19" s="230" t="str">
        <f t="shared" si="6"/>
        <v/>
      </c>
      <c r="Y19" s="230" t="str">
        <f t="shared" si="6"/>
        <v/>
      </c>
      <c r="Z19" s="230" t="str">
        <f t="shared" si="6"/>
        <v/>
      </c>
    </row>
    <row r="20" spans="1:29">
      <c r="A20" s="80"/>
      <c r="B20" s="104" t="str">
        <f>IF('Wskaźniki (Q)'!B20&lt;&gt;"",'Wskaźniki (Q)'!B20,"")</f>
        <v>10.Rentowność aktywów ROA (w proc.)</v>
      </c>
      <c r="C20" s="226" t="str">
        <f>C12</f>
        <v>na koniec 3Q</v>
      </c>
      <c r="D20" s="231" t="s">
        <v>493</v>
      </c>
      <c r="E20" s="227" t="str">
        <f t="shared" si="5"/>
        <v>-</v>
      </c>
      <c r="F20" s="227">
        <f t="shared" si="5"/>
        <v>0.10425899496732517</v>
      </c>
      <c r="G20" s="227">
        <f t="shared" si="5"/>
        <v>0.12718963774466993</v>
      </c>
      <c r="H20" s="227">
        <f t="shared" si="5"/>
        <v>0.13306463218627029</v>
      </c>
      <c r="I20" s="227">
        <f t="shared" si="5"/>
        <v>0.14826600324958655</v>
      </c>
      <c r="J20" s="227">
        <f t="shared" si="5"/>
        <v>0.14599967536034777</v>
      </c>
      <c r="K20" s="227">
        <f t="shared" si="5"/>
        <v>0.12609640741622388</v>
      </c>
      <c r="L20" s="227">
        <f t="shared" si="5"/>
        <v>0.11004705522739977</v>
      </c>
      <c r="M20" s="227">
        <f t="shared" si="5"/>
        <v>7.8916856428139864E-2</v>
      </c>
      <c r="N20" s="227">
        <f t="shared" si="5"/>
        <v>5.1735399229204504E-2</v>
      </c>
      <c r="O20" s="227">
        <f t="shared" si="6"/>
        <v>9.4208216472747561E-2</v>
      </c>
      <c r="P20" s="227">
        <f t="shared" si="6"/>
        <v>8.0735488262084237E-2</v>
      </c>
      <c r="Q20" s="227" t="str">
        <f t="shared" si="6"/>
        <v/>
      </c>
      <c r="R20" s="227" t="str">
        <f t="shared" si="6"/>
        <v/>
      </c>
      <c r="S20" s="227" t="str">
        <f t="shared" si="6"/>
        <v/>
      </c>
      <c r="T20" s="227" t="str">
        <f t="shared" si="6"/>
        <v/>
      </c>
      <c r="U20" s="227" t="str">
        <f t="shared" si="6"/>
        <v/>
      </c>
      <c r="V20" s="227" t="str">
        <f t="shared" si="6"/>
        <v/>
      </c>
      <c r="W20" s="227" t="str">
        <f t="shared" si="6"/>
        <v/>
      </c>
      <c r="X20" s="227" t="str">
        <f t="shared" si="6"/>
        <v/>
      </c>
      <c r="Y20" s="227" t="str">
        <f t="shared" si="6"/>
        <v/>
      </c>
      <c r="Z20" s="227" t="str">
        <f t="shared" si="6"/>
        <v/>
      </c>
    </row>
    <row r="21" spans="1:29">
      <c r="A21" s="80"/>
      <c r="B21" s="129" t="str">
        <f>IF('Wskaźniki (Q)'!B21&lt;&gt;"",'Wskaźniki (Q)'!B21,"")</f>
        <v/>
      </c>
      <c r="C21" s="226"/>
      <c r="D21" s="232"/>
      <c r="E21" s="230"/>
      <c r="F21" s="36"/>
      <c r="G21" s="36"/>
      <c r="H21" s="36"/>
      <c r="I21" s="36"/>
      <c r="J21" s="36"/>
      <c r="K21" s="36"/>
      <c r="L21" s="36"/>
      <c r="M21" s="36"/>
      <c r="N21" s="36"/>
      <c r="O21" s="36"/>
      <c r="P21" s="36"/>
      <c r="Q21" s="36"/>
      <c r="R21" s="36"/>
      <c r="S21" s="36"/>
      <c r="T21" s="36"/>
      <c r="U21" s="36"/>
      <c r="V21" s="36"/>
      <c r="W21" s="36"/>
      <c r="X21" s="36"/>
      <c r="Y21" s="36"/>
      <c r="Z21" s="36"/>
    </row>
    <row r="22" spans="1:29" ht="24.75" customHeight="1">
      <c r="A22" s="80"/>
      <c r="B22" s="129" t="str">
        <f>IF('Wskaźniki (Q)'!B22&lt;&gt;"",'Wskaźniki (Q)'!B22,"")</f>
        <v/>
      </c>
      <c r="C22" s="226"/>
      <c r="D22" s="231"/>
      <c r="E22" s="230"/>
      <c r="F22" s="21"/>
      <c r="G22" s="21"/>
      <c r="H22" s="21"/>
      <c r="I22" s="21"/>
      <c r="J22" s="21"/>
      <c r="K22" s="21"/>
      <c r="L22" s="21"/>
      <c r="M22" s="21"/>
      <c r="N22" s="21"/>
      <c r="O22" s="21"/>
      <c r="P22" s="21"/>
      <c r="Q22" s="21"/>
      <c r="R22" s="21"/>
      <c r="S22" s="21"/>
      <c r="T22" s="21"/>
      <c r="U22" s="21"/>
      <c r="V22" s="21"/>
      <c r="W22" s="21"/>
      <c r="X22" s="21"/>
      <c r="Y22" s="21"/>
      <c r="Z22" s="21"/>
    </row>
    <row r="23" spans="1:29">
      <c r="A23" s="80"/>
      <c r="B23" s="1" t="str">
        <f>IF('Wskaźniki (Q)'!B23&lt;&gt;"",'Wskaźniki (Q)'!B23,"")</f>
        <v>11.Kurs zamknięcia ostatniego dnia okresu (PLN)</v>
      </c>
      <c r="C23" s="226" t="str">
        <f>C12</f>
        <v>na koniec 3Q</v>
      </c>
      <c r="D23" s="231"/>
      <c r="E23" s="233">
        <f t="shared" ref="E23:N26" si="7">IFERROR(INDEX(WSKAZNIKI_KWARTAL,MATCH($B23,INDEX(WSKAZNIKI_KWARTAL,0,1),0),MATCH(E$5,INDEX(WSKAZNIKI_KWARTAL,1,0),0)),"")</f>
        <v>49.49</v>
      </c>
      <c r="F23" s="233">
        <f t="shared" si="7"/>
        <v>37</v>
      </c>
      <c r="G23" s="233">
        <f t="shared" si="7"/>
        <v>52</v>
      </c>
      <c r="H23" s="233">
        <f t="shared" si="7"/>
        <v>52.5</v>
      </c>
      <c r="I23" s="233">
        <f t="shared" si="7"/>
        <v>68.17</v>
      </c>
      <c r="J23" s="233">
        <f t="shared" si="7"/>
        <v>72</v>
      </c>
      <c r="K23" s="233">
        <f t="shared" si="7"/>
        <v>65.5</v>
      </c>
      <c r="L23" s="233">
        <f t="shared" si="7"/>
        <v>88</v>
      </c>
      <c r="M23" s="233">
        <f t="shared" si="7"/>
        <v>81.2</v>
      </c>
      <c r="N23" s="233">
        <f t="shared" si="7"/>
        <v>63.4</v>
      </c>
      <c r="O23" s="233">
        <f t="shared" ref="O23:Z26" si="8">IFERROR(INDEX(WSKAZNIKI_KWARTAL,MATCH($B23,INDEX(WSKAZNIKI_KWARTAL,0,1),0),MATCH(O$5,INDEX(WSKAZNIKI_KWARTAL,1,0),0)),"")</f>
        <v>79</v>
      </c>
      <c r="P23" s="233">
        <f t="shared" si="8"/>
        <v>77.8</v>
      </c>
      <c r="Q23" s="233" t="str">
        <f t="shared" si="8"/>
        <v/>
      </c>
      <c r="R23" s="233" t="str">
        <f t="shared" si="8"/>
        <v/>
      </c>
      <c r="S23" s="233" t="str">
        <f t="shared" si="8"/>
        <v/>
      </c>
      <c r="T23" s="233" t="str">
        <f t="shared" si="8"/>
        <v/>
      </c>
      <c r="U23" s="233" t="str">
        <f t="shared" si="8"/>
        <v/>
      </c>
      <c r="V23" s="233" t="str">
        <f t="shared" si="8"/>
        <v/>
      </c>
      <c r="W23" s="233" t="str">
        <f t="shared" si="8"/>
        <v/>
      </c>
      <c r="X23" s="233" t="str">
        <f t="shared" si="8"/>
        <v/>
      </c>
      <c r="Y23" s="233" t="str">
        <f t="shared" si="8"/>
        <v/>
      </c>
      <c r="Z23" s="233" t="str">
        <f t="shared" si="8"/>
        <v/>
      </c>
    </row>
    <row r="24" spans="1:29">
      <c r="A24" s="80"/>
      <c r="B24" s="1" t="str">
        <f>IF('Wskaźniki (Q)'!B24&lt;&gt;"",'Wskaźniki (Q)'!B24,"")</f>
        <v>12.Liczba akcji (tys.), średnia z ostatnich 4 kwartałów</v>
      </c>
      <c r="C24" s="226" t="str">
        <f>C12</f>
        <v>na koniec 3Q</v>
      </c>
      <c r="D24" s="231" t="s">
        <v>492</v>
      </c>
      <c r="E24" s="230" t="str">
        <f t="shared" si="7"/>
        <v>-</v>
      </c>
      <c r="F24" s="230">
        <f t="shared" si="7"/>
        <v>12617.778</v>
      </c>
      <c r="G24" s="230">
        <f t="shared" si="7"/>
        <v>12617.778</v>
      </c>
      <c r="H24" s="230">
        <f t="shared" si="7"/>
        <v>12617.778</v>
      </c>
      <c r="I24" s="230">
        <f t="shared" si="7"/>
        <v>12617.778</v>
      </c>
      <c r="J24" s="230">
        <f t="shared" si="7"/>
        <v>12617.778</v>
      </c>
      <c r="K24" s="230">
        <f t="shared" si="7"/>
        <v>12617.778</v>
      </c>
      <c r="L24" s="230">
        <f t="shared" si="7"/>
        <v>12617.778</v>
      </c>
      <c r="M24" s="230">
        <f t="shared" si="7"/>
        <v>12617.778</v>
      </c>
      <c r="N24" s="230">
        <f t="shared" si="7"/>
        <v>12617.778</v>
      </c>
      <c r="O24" s="230">
        <f t="shared" si="8"/>
        <v>12617.778</v>
      </c>
      <c r="P24" s="230">
        <f t="shared" si="8"/>
        <v>12617.778</v>
      </c>
      <c r="Q24" s="230" t="str">
        <f t="shared" si="8"/>
        <v/>
      </c>
      <c r="R24" s="230" t="str">
        <f t="shared" si="8"/>
        <v/>
      </c>
      <c r="S24" s="230" t="str">
        <f t="shared" si="8"/>
        <v/>
      </c>
      <c r="T24" s="230" t="str">
        <f t="shared" si="8"/>
        <v/>
      </c>
      <c r="U24" s="230" t="str">
        <f t="shared" si="8"/>
        <v/>
      </c>
      <c r="V24" s="230" t="str">
        <f t="shared" si="8"/>
        <v/>
      </c>
      <c r="W24" s="230" t="str">
        <f t="shared" si="8"/>
        <v/>
      </c>
      <c r="X24" s="230" t="str">
        <f t="shared" si="8"/>
        <v/>
      </c>
      <c r="Y24" s="230" t="str">
        <f t="shared" si="8"/>
        <v/>
      </c>
      <c r="Z24" s="230" t="str">
        <f t="shared" si="8"/>
        <v/>
      </c>
    </row>
    <row r="25" spans="1:29">
      <c r="A25" s="80"/>
      <c r="B25" s="1" t="str">
        <f>IF('Wskaźniki (Q)'!B25&lt;&gt;"",'Wskaźniki (Q)'!B25,"")</f>
        <v>13.Zysk na jedną akcję przypadający akcjonariuszom jednostki dominującej za ostatnie 4 kwartały (PLN)</v>
      </c>
      <c r="C25" s="226" t="str">
        <f>C12</f>
        <v>na koniec 3Q</v>
      </c>
      <c r="D25" s="231" t="s">
        <v>492</v>
      </c>
      <c r="E25" s="233" t="str">
        <f t="shared" si="7"/>
        <v>-</v>
      </c>
      <c r="F25" s="233">
        <f t="shared" si="7"/>
        <v>3.2962222033071114</v>
      </c>
      <c r="G25" s="233">
        <f t="shared" si="7"/>
        <v>3.8849946480275688</v>
      </c>
      <c r="H25" s="233">
        <f t="shared" si="7"/>
        <v>4.1132440275934474</v>
      </c>
      <c r="I25" s="233">
        <f t="shared" si="7"/>
        <v>4.8082950896742673</v>
      </c>
      <c r="J25" s="233">
        <f t="shared" si="7"/>
        <v>4.9885169956231596</v>
      </c>
      <c r="K25" s="233">
        <f t="shared" si="7"/>
        <v>5.239749819659214</v>
      </c>
      <c r="L25" s="233">
        <f t="shared" si="7"/>
        <v>5.7601267037667014</v>
      </c>
      <c r="M25" s="233">
        <f t="shared" si="7"/>
        <v>4.5400228154275668</v>
      </c>
      <c r="N25" s="233">
        <f t="shared" si="7"/>
        <v>3.1578460169452973</v>
      </c>
      <c r="O25" s="233">
        <f t="shared" si="8"/>
        <v>5.8494451241732097</v>
      </c>
      <c r="P25" s="233">
        <f t="shared" si="8"/>
        <v>5.1717505253302125</v>
      </c>
      <c r="Q25" s="233" t="str">
        <f t="shared" si="8"/>
        <v/>
      </c>
      <c r="R25" s="233" t="str">
        <f t="shared" si="8"/>
        <v/>
      </c>
      <c r="S25" s="233" t="str">
        <f t="shared" si="8"/>
        <v/>
      </c>
      <c r="T25" s="233" t="str">
        <f t="shared" si="8"/>
        <v/>
      </c>
      <c r="U25" s="233" t="str">
        <f t="shared" si="8"/>
        <v/>
      </c>
      <c r="V25" s="233" t="str">
        <f t="shared" si="8"/>
        <v/>
      </c>
      <c r="W25" s="233" t="str">
        <f t="shared" si="8"/>
        <v/>
      </c>
      <c r="X25" s="233" t="str">
        <f t="shared" si="8"/>
        <v/>
      </c>
      <c r="Y25" s="233" t="str">
        <f t="shared" si="8"/>
        <v/>
      </c>
      <c r="Z25" s="233" t="str">
        <f t="shared" si="8"/>
        <v/>
      </c>
    </row>
    <row r="26" spans="1:29">
      <c r="A26" s="80"/>
      <c r="B26" s="104" t="str">
        <f>IF('Wskaźniki (Q)'!B26&lt;&gt;"",'Wskaźniki (Q)'!B26,"")</f>
        <v>14.Cena / Zysk</v>
      </c>
      <c r="C26" s="226" t="str">
        <f>C12</f>
        <v>na koniec 3Q</v>
      </c>
      <c r="D26" s="231" t="s">
        <v>492</v>
      </c>
      <c r="E26" s="234" t="str">
        <f t="shared" si="7"/>
        <v>-</v>
      </c>
      <c r="F26" s="234">
        <f t="shared" si="7"/>
        <v>11.224971412084345</v>
      </c>
      <c r="G26" s="234">
        <f t="shared" si="7"/>
        <v>13.38483182374541</v>
      </c>
      <c r="H26" s="234">
        <f t="shared" si="7"/>
        <v>12.763648265895956</v>
      </c>
      <c r="I26" s="234">
        <f t="shared" si="7"/>
        <v>14.177582433822318</v>
      </c>
      <c r="J26" s="234">
        <f t="shared" si="7"/>
        <v>14.433147178444331</v>
      </c>
      <c r="K26" s="234">
        <f t="shared" si="7"/>
        <v>12.500596832743444</v>
      </c>
      <c r="L26" s="234">
        <f t="shared" si="7"/>
        <v>15.277441717116124</v>
      </c>
      <c r="M26" s="234">
        <f t="shared" si="7"/>
        <v>17.885372673474727</v>
      </c>
      <c r="N26" s="234">
        <f t="shared" si="7"/>
        <v>20.076976413602711</v>
      </c>
      <c r="O26" s="234">
        <f t="shared" si="8"/>
        <v>13.505554513799506</v>
      </c>
      <c r="P26" s="234">
        <f t="shared" si="8"/>
        <v>15.04326235748437</v>
      </c>
      <c r="Q26" s="234" t="str">
        <f t="shared" si="8"/>
        <v/>
      </c>
      <c r="R26" s="234" t="str">
        <f t="shared" si="8"/>
        <v/>
      </c>
      <c r="S26" s="234" t="str">
        <f t="shared" si="8"/>
        <v/>
      </c>
      <c r="T26" s="234" t="str">
        <f t="shared" si="8"/>
        <v/>
      </c>
      <c r="U26" s="234" t="str">
        <f t="shared" si="8"/>
        <v/>
      </c>
      <c r="V26" s="234" t="str">
        <f t="shared" si="8"/>
        <v/>
      </c>
      <c r="W26" s="234" t="str">
        <f t="shared" si="8"/>
        <v/>
      </c>
      <c r="X26" s="234" t="str">
        <f t="shared" si="8"/>
        <v/>
      </c>
      <c r="Y26" s="234" t="str">
        <f t="shared" si="8"/>
        <v/>
      </c>
      <c r="Z26" s="234" t="str">
        <f t="shared" si="8"/>
        <v/>
      </c>
      <c r="AC26" s="59"/>
    </row>
    <row r="27" spans="1:29">
      <c r="A27" s="80"/>
      <c r="B27" s="129" t="str">
        <f>IF('Wskaźniki (Q)'!B27&lt;&gt;"",'Wskaźniki (Q)'!B27,"")</f>
        <v/>
      </c>
      <c r="C27" s="226"/>
      <c r="D27" s="232"/>
      <c r="E27" s="235"/>
      <c r="F27" s="36"/>
      <c r="G27" s="36"/>
      <c r="H27" s="36"/>
      <c r="I27" s="36"/>
      <c r="J27" s="36"/>
      <c r="K27" s="36"/>
      <c r="L27" s="36"/>
      <c r="M27" s="36"/>
      <c r="N27" s="36"/>
      <c r="O27" s="36"/>
      <c r="P27" s="36"/>
      <c r="Q27" s="36"/>
      <c r="R27" s="36"/>
      <c r="S27" s="36"/>
      <c r="T27" s="36"/>
      <c r="U27" s="36"/>
      <c r="V27" s="36"/>
      <c r="W27" s="36"/>
      <c r="X27" s="36"/>
      <c r="Y27" s="36"/>
      <c r="Z27" s="36"/>
    </row>
    <row r="28" spans="1:29">
      <c r="A28" s="80"/>
      <c r="B28" s="1" t="str">
        <f>IF('Wskaźniki (Q)'!B28&lt;&gt;"",'Wskaźniki (Q)'!B28,"")</f>
        <v>15.Kapitał własny przypadający akcjonariuszom jednostki dominującej, w przeliczeniu na 1 akcję (PLN)</v>
      </c>
      <c r="C28" s="226" t="str">
        <f>C12</f>
        <v>na koniec 3Q</v>
      </c>
      <c r="D28" s="231"/>
      <c r="E28" s="233">
        <f t="shared" ref="E28:N29" si="9">IFERROR(INDEX(WSKAZNIKI_KWARTAL,MATCH($B28,INDEX(WSKAZNIKI_KWARTAL,0,1),0),MATCH(E$5,INDEX(WSKAZNIKI_KWARTAL,1,0),0)),"")</f>
        <v>16.190489323873031</v>
      </c>
      <c r="F28" s="233">
        <f t="shared" si="9"/>
        <v>15.833294895503789</v>
      </c>
      <c r="G28" s="233">
        <f t="shared" si="9"/>
        <v>15.860875028867998</v>
      </c>
      <c r="H28" s="233">
        <f t="shared" si="9"/>
        <v>16.598564343103835</v>
      </c>
      <c r="I28" s="233">
        <f t="shared" si="9"/>
        <v>17.997859845053544</v>
      </c>
      <c r="J28" s="233">
        <f t="shared" si="9"/>
        <v>20.739784770345459</v>
      </c>
      <c r="K28" s="233">
        <f t="shared" si="9"/>
        <v>22.144310987243554</v>
      </c>
      <c r="L28" s="233">
        <f t="shared" si="9"/>
        <v>24.321952724164269</v>
      </c>
      <c r="M28" s="233">
        <f t="shared" si="9"/>
        <v>24.192373649306557</v>
      </c>
      <c r="N28" s="233">
        <f t="shared" si="9"/>
        <v>24.63508234175621</v>
      </c>
      <c r="O28" s="233">
        <f t="shared" ref="O28:Z29" si="10">IFERROR(INDEX(WSKAZNIKI_KWARTAL,MATCH($B28,INDEX(WSKAZNIKI_KWARTAL,0,1),0),MATCH(O$5,INDEX(WSKAZNIKI_KWARTAL,1,0),0)),"")</f>
        <v>28.162961814671331</v>
      </c>
      <c r="P28" s="233">
        <f t="shared" si="10"/>
        <v>29.201892757980051</v>
      </c>
      <c r="Q28" s="233" t="str">
        <f t="shared" si="10"/>
        <v/>
      </c>
      <c r="R28" s="233" t="str">
        <f t="shared" si="10"/>
        <v/>
      </c>
      <c r="S28" s="233" t="str">
        <f t="shared" si="10"/>
        <v/>
      </c>
      <c r="T28" s="233" t="str">
        <f t="shared" si="10"/>
        <v/>
      </c>
      <c r="U28" s="233" t="str">
        <f t="shared" si="10"/>
        <v/>
      </c>
      <c r="V28" s="233" t="str">
        <f t="shared" si="10"/>
        <v/>
      </c>
      <c r="W28" s="233" t="str">
        <f t="shared" si="10"/>
        <v/>
      </c>
      <c r="X28" s="233" t="str">
        <f t="shared" si="10"/>
        <v/>
      </c>
      <c r="Y28" s="233" t="str">
        <f t="shared" si="10"/>
        <v/>
      </c>
      <c r="Z28" s="233" t="str">
        <f t="shared" si="10"/>
        <v/>
      </c>
    </row>
    <row r="29" spans="1:29" ht="20.25" customHeight="1">
      <c r="A29" s="80"/>
      <c r="B29" s="104" t="str">
        <f>IF('Wskaźniki (Q)'!B29&lt;&gt;"",'Wskaźniki (Q)'!B29,"")</f>
        <v>16.Cena / Wartość księgowa</v>
      </c>
      <c r="C29" s="226" t="str">
        <f>C12</f>
        <v>na koniec 3Q</v>
      </c>
      <c r="D29" s="236"/>
      <c r="E29" s="234">
        <f t="shared" si="9"/>
        <v>3.0567328145559212</v>
      </c>
      <c r="F29" s="234">
        <f t="shared" si="9"/>
        <v>2.3368477783172574</v>
      </c>
      <c r="G29" s="234">
        <f t="shared" si="9"/>
        <v>3.2785076425705424</v>
      </c>
      <c r="H29" s="234">
        <f t="shared" si="9"/>
        <v>3.1629241490281084</v>
      </c>
      <c r="I29" s="234">
        <f t="shared" si="9"/>
        <v>3.7876725670099916</v>
      </c>
      <c r="J29" s="234">
        <f t="shared" si="9"/>
        <v>3.4715885819098937</v>
      </c>
      <c r="K29" s="234">
        <f t="shared" si="9"/>
        <v>2.9578703097934236</v>
      </c>
      <c r="L29" s="234">
        <f t="shared" si="9"/>
        <v>3.6181305423133447</v>
      </c>
      <c r="M29" s="234">
        <f t="shared" si="9"/>
        <v>3.3564296408892269</v>
      </c>
      <c r="N29" s="234">
        <f t="shared" si="9"/>
        <v>2.5735655810063056</v>
      </c>
      <c r="O29" s="234">
        <f t="shared" si="10"/>
        <v>2.8051026919635067</v>
      </c>
      <c r="P29" s="234">
        <f t="shared" si="10"/>
        <v>2.6642108662199457</v>
      </c>
      <c r="Q29" s="234" t="str">
        <f t="shared" si="10"/>
        <v/>
      </c>
      <c r="R29" s="234" t="str">
        <f t="shared" si="10"/>
        <v/>
      </c>
      <c r="S29" s="234" t="str">
        <f t="shared" si="10"/>
        <v/>
      </c>
      <c r="T29" s="234" t="str">
        <f t="shared" si="10"/>
        <v/>
      </c>
      <c r="U29" s="234" t="str">
        <f t="shared" si="10"/>
        <v/>
      </c>
      <c r="V29" s="234" t="str">
        <f t="shared" si="10"/>
        <v/>
      </c>
      <c r="W29" s="234" t="str">
        <f t="shared" si="10"/>
        <v/>
      </c>
      <c r="X29" s="234" t="str">
        <f t="shared" si="10"/>
        <v/>
      </c>
      <c r="Y29" s="234" t="str">
        <f t="shared" si="10"/>
        <v/>
      </c>
      <c r="Z29" s="234" t="str">
        <f t="shared" si="10"/>
        <v/>
      </c>
      <c r="AB29" s="59"/>
    </row>
    <row r="30" spans="1:29">
      <c r="A30" s="80"/>
      <c r="B30" s="129" t="str">
        <f>IF('Wskaźniki (Q)'!B30&lt;&gt;"",'Wskaźniki (Q)'!B30,"")</f>
        <v/>
      </c>
      <c r="C30" s="226"/>
      <c r="D30" s="237"/>
      <c r="E30" s="230"/>
      <c r="F30" s="37"/>
      <c r="G30" s="37"/>
      <c r="H30" s="37"/>
      <c r="I30" s="37"/>
      <c r="J30" s="37"/>
      <c r="K30" s="37"/>
      <c r="L30" s="37"/>
      <c r="M30" s="37"/>
      <c r="N30" s="37"/>
      <c r="O30" s="37"/>
      <c r="P30" s="37"/>
      <c r="Q30" s="37"/>
      <c r="R30" s="37"/>
      <c r="S30" s="37"/>
      <c r="T30" s="37"/>
      <c r="U30" s="37"/>
      <c r="V30" s="37"/>
      <c r="W30" s="37"/>
      <c r="X30" s="37"/>
      <c r="Y30" s="37"/>
      <c r="Z30" s="37"/>
    </row>
    <row r="31" spans="1:29">
      <c r="A31" s="80"/>
      <c r="B31" s="104" t="str">
        <f>IF('Wskaźniki (Q)'!B31&lt;&gt;"",'Wskaźniki (Q)'!B31,"")</f>
        <v>17.Kapitalizacja (tys.PLN)</v>
      </c>
      <c r="C31" s="226" t="str">
        <f>C12</f>
        <v>na koniec 3Q</v>
      </c>
      <c r="D31" s="237"/>
      <c r="E31" s="228">
        <f t="shared" ref="E31:Z31" si="11">IFERROR(INDEX(WSKAZNIKI_KWARTAL,MATCH($B31,INDEX(WSKAZNIKI_KWARTAL,0,1),0),MATCH(E$5,INDEX(WSKAZNIKI_KWARTAL,1,0),0)),"")</f>
        <v>624453.83322000003</v>
      </c>
      <c r="F31" s="228">
        <f t="shared" si="11"/>
        <v>466857.78600000002</v>
      </c>
      <c r="G31" s="228">
        <f t="shared" si="11"/>
        <v>656124.45600000001</v>
      </c>
      <c r="H31" s="228">
        <f t="shared" si="11"/>
        <v>662433.34499999997</v>
      </c>
      <c r="I31" s="228">
        <f t="shared" si="11"/>
        <v>860153.92626000009</v>
      </c>
      <c r="J31" s="228">
        <f t="shared" si="11"/>
        <v>908480.01600000006</v>
      </c>
      <c r="K31" s="228">
        <f t="shared" si="11"/>
        <v>826464.45900000003</v>
      </c>
      <c r="L31" s="228">
        <f t="shared" si="11"/>
        <v>1110364.4639999999</v>
      </c>
      <c r="M31" s="228">
        <f t="shared" si="11"/>
        <v>1024563.5736</v>
      </c>
      <c r="N31" s="228">
        <f t="shared" si="11"/>
        <v>799967.12520000001</v>
      </c>
      <c r="O31" s="228">
        <f t="shared" si="11"/>
        <v>996804.46200000006</v>
      </c>
      <c r="P31" s="228">
        <f t="shared" si="11"/>
        <v>981663.12839999993</v>
      </c>
      <c r="Q31" s="228" t="str">
        <f t="shared" si="11"/>
        <v/>
      </c>
      <c r="R31" s="228" t="str">
        <f t="shared" si="11"/>
        <v/>
      </c>
      <c r="S31" s="228" t="str">
        <f t="shared" si="11"/>
        <v/>
      </c>
      <c r="T31" s="228" t="str">
        <f t="shared" si="11"/>
        <v/>
      </c>
      <c r="U31" s="228" t="str">
        <f t="shared" si="11"/>
        <v/>
      </c>
      <c r="V31" s="228" t="str">
        <f t="shared" si="11"/>
        <v/>
      </c>
      <c r="W31" s="228" t="str">
        <f t="shared" si="11"/>
        <v/>
      </c>
      <c r="X31" s="228" t="str">
        <f t="shared" si="11"/>
        <v/>
      </c>
      <c r="Y31" s="228" t="str">
        <f t="shared" si="11"/>
        <v/>
      </c>
      <c r="Z31" s="228" t="str">
        <f t="shared" si="11"/>
        <v/>
      </c>
    </row>
    <row r="32" spans="1:29" ht="24" customHeight="1">
      <c r="A32" s="80"/>
      <c r="B32" s="129" t="str">
        <f>IF('Wskaźniki (Q)'!B32&lt;&gt;"",'Wskaźniki (Q)'!B32,"")</f>
        <v/>
      </c>
      <c r="C32" s="226"/>
      <c r="D32" s="231"/>
      <c r="E32" s="230"/>
      <c r="F32" s="21"/>
      <c r="G32" s="21"/>
      <c r="H32" s="21"/>
      <c r="I32" s="21"/>
      <c r="J32" s="21"/>
      <c r="K32" s="21"/>
      <c r="L32" s="21"/>
      <c r="M32" s="21"/>
      <c r="N32" s="21"/>
      <c r="O32" s="21"/>
      <c r="P32" s="21"/>
      <c r="Q32" s="21"/>
      <c r="R32" s="21"/>
      <c r="S32" s="21"/>
      <c r="T32" s="21"/>
      <c r="U32" s="21"/>
      <c r="V32" s="21"/>
      <c r="W32" s="21"/>
      <c r="X32" s="21"/>
      <c r="Y32" s="21"/>
      <c r="Z32" s="21"/>
    </row>
    <row r="33" spans="1:45">
      <c r="A33" s="80"/>
      <c r="B33" s="1" t="str">
        <f>IF('Wskaźniki (Q)'!B33&lt;&gt;"",'Wskaźniki (Q)'!B33,"")</f>
        <v>18.Dług netto na koniec okresu (tys. PLN)</v>
      </c>
      <c r="C33" s="226" t="str">
        <f>C12</f>
        <v>na koniec 3Q</v>
      </c>
      <c r="D33" s="231"/>
      <c r="E33" s="21">
        <f t="shared" ref="E33:N34" si="12">IFERROR(INDEX(WSKAZNIKI_KWARTAL,MATCH($B33,INDEX(WSKAZNIKI_KWARTAL,0,1),0),MATCH(E$5,INDEX(WSKAZNIKI_KWARTAL,1,0),0)),"")</f>
        <v>88271</v>
      </c>
      <c r="F33" s="21">
        <f t="shared" si="12"/>
        <v>69416</v>
      </c>
      <c r="G33" s="21">
        <f t="shared" si="12"/>
        <v>75531</v>
      </c>
      <c r="H33" s="21">
        <f t="shared" si="12"/>
        <v>63635</v>
      </c>
      <c r="I33" s="21">
        <f t="shared" si="12"/>
        <v>70229</v>
      </c>
      <c r="J33" s="21">
        <f t="shared" si="12"/>
        <v>85782</v>
      </c>
      <c r="K33" s="21">
        <f t="shared" si="12"/>
        <v>171560</v>
      </c>
      <c r="L33" s="21">
        <f t="shared" si="12"/>
        <v>192976</v>
      </c>
      <c r="M33" s="21">
        <f t="shared" si="12"/>
        <v>262628</v>
      </c>
      <c r="N33" s="21">
        <f t="shared" si="12"/>
        <v>288803</v>
      </c>
      <c r="O33" s="21">
        <f t="shared" ref="O33:Z34" si="13">IFERROR(INDEX(WSKAZNIKI_KWARTAL,MATCH($B33,INDEX(WSKAZNIKI_KWARTAL,0,1),0),MATCH(O$5,INDEX(WSKAZNIKI_KWARTAL,1,0),0)),"")</f>
        <v>206636</v>
      </c>
      <c r="P33" s="21">
        <f t="shared" si="13"/>
        <v>225753</v>
      </c>
      <c r="Q33" s="21" t="str">
        <f t="shared" si="13"/>
        <v/>
      </c>
      <c r="R33" s="21" t="str">
        <f t="shared" si="13"/>
        <v/>
      </c>
      <c r="S33" s="21" t="str">
        <f t="shared" si="13"/>
        <v/>
      </c>
      <c r="T33" s="21" t="str">
        <f t="shared" si="13"/>
        <v/>
      </c>
      <c r="U33" s="21" t="str">
        <f t="shared" si="13"/>
        <v/>
      </c>
      <c r="V33" s="21" t="str">
        <f t="shared" si="13"/>
        <v/>
      </c>
      <c r="W33" s="21" t="str">
        <f t="shared" si="13"/>
        <v/>
      </c>
      <c r="X33" s="21" t="str">
        <f t="shared" si="13"/>
        <v/>
      </c>
      <c r="Y33" s="21" t="str">
        <f t="shared" si="13"/>
        <v/>
      </c>
      <c r="Z33" s="21" t="str">
        <f t="shared" si="13"/>
        <v/>
      </c>
    </row>
    <row r="34" spans="1:45">
      <c r="A34" s="80"/>
      <c r="B34" s="104" t="str">
        <f>IF('Wskaźniki (Q)'!B34&lt;&gt;"",'Wskaźniki (Q)'!B34,"")</f>
        <v>19.Dług netto / EBITDA (suma z ostanich 4 kwartałów)</v>
      </c>
      <c r="C34" s="226" t="str">
        <f>C12</f>
        <v>na koniec 3Q</v>
      </c>
      <c r="D34" s="231" t="s">
        <v>492</v>
      </c>
      <c r="E34" s="234" t="str">
        <f t="shared" si="12"/>
        <v>-</v>
      </c>
      <c r="F34" s="234">
        <f t="shared" si="12"/>
        <v>0.93802870192697496</v>
      </c>
      <c r="G34" s="234">
        <f t="shared" si="12"/>
        <v>0.8572158162338841</v>
      </c>
      <c r="H34" s="234">
        <f t="shared" si="12"/>
        <v>0.78060598626104027</v>
      </c>
      <c r="I34" s="234">
        <f t="shared" si="12"/>
        <v>0.76259609955262131</v>
      </c>
      <c r="J34" s="234">
        <f t="shared" si="12"/>
        <v>0.83764122293939014</v>
      </c>
      <c r="K34" s="234">
        <f t="shared" si="12"/>
        <v>1.5726608548982941</v>
      </c>
      <c r="L34" s="234">
        <f t="shared" si="12"/>
        <v>1.4481273309870253</v>
      </c>
      <c r="M34" s="234">
        <f t="shared" si="12"/>
        <v>2.4480100490688446</v>
      </c>
      <c r="N34" s="234">
        <f t="shared" si="12"/>
        <v>2.638712964073282</v>
      </c>
      <c r="O34" s="234">
        <f t="shared" si="13"/>
        <v>1.3782480625584963</v>
      </c>
      <c r="P34" s="234">
        <f t="shared" si="13"/>
        <v>1.6036213301888802</v>
      </c>
      <c r="Q34" s="234" t="str">
        <f t="shared" si="13"/>
        <v/>
      </c>
      <c r="R34" s="234" t="str">
        <f t="shared" si="13"/>
        <v/>
      </c>
      <c r="S34" s="234" t="str">
        <f t="shared" si="13"/>
        <v/>
      </c>
      <c r="T34" s="234" t="str">
        <f t="shared" si="13"/>
        <v/>
      </c>
      <c r="U34" s="234" t="str">
        <f t="shared" si="13"/>
        <v/>
      </c>
      <c r="V34" s="234" t="str">
        <f t="shared" si="13"/>
        <v/>
      </c>
      <c r="W34" s="234" t="str">
        <f t="shared" si="13"/>
        <v/>
      </c>
      <c r="X34" s="234" t="str">
        <f t="shared" si="13"/>
        <v/>
      </c>
      <c r="Y34" s="234" t="str">
        <f t="shared" si="13"/>
        <v/>
      </c>
      <c r="Z34" s="234" t="str">
        <f t="shared" si="13"/>
        <v/>
      </c>
    </row>
    <row r="35" spans="1:45">
      <c r="A35" s="80"/>
      <c r="B35" s="129" t="str">
        <f>IF('Wskaźniki (Q)'!B35&lt;&gt;"",'Wskaźniki (Q)'!B35,"")</f>
        <v/>
      </c>
      <c r="C35" s="238"/>
      <c r="D35" s="239"/>
      <c r="E35" s="75"/>
      <c r="F35" s="21"/>
      <c r="G35" s="21"/>
      <c r="H35" s="21"/>
      <c r="I35" s="21"/>
      <c r="J35" s="21"/>
      <c r="K35" s="21"/>
      <c r="L35" s="21"/>
      <c r="M35" s="21"/>
      <c r="N35" s="21"/>
      <c r="O35" s="21"/>
      <c r="P35" s="21"/>
      <c r="Q35" s="21"/>
      <c r="R35" s="21"/>
      <c r="S35" s="21"/>
      <c r="T35" s="21"/>
      <c r="U35" s="21"/>
      <c r="V35" s="21"/>
      <c r="W35" s="21"/>
      <c r="X35" s="21"/>
      <c r="Y35" s="21"/>
      <c r="Z35" s="21"/>
    </row>
    <row r="36" spans="1:45">
      <c r="A36" s="80"/>
      <c r="B36" s="104" t="str">
        <f>IF('Wskaźniki (Q)'!B36&lt;&gt;"",'Wskaźniki (Q)'!B36,"")</f>
        <v>20.EV / EBITDA</v>
      </c>
      <c r="C36" s="226" t="str">
        <f>C12</f>
        <v>na koniec 3Q</v>
      </c>
      <c r="D36" s="231" t="s">
        <v>492</v>
      </c>
      <c r="E36" s="234" t="str">
        <f t="shared" ref="E36:Z36" si="14">IFERROR(INDEX(WSKAZNIKI_KWARTAL,MATCH($B36,INDEX(WSKAZNIKI_KWARTAL,0,1),0),MATCH(E$5,INDEX(WSKAZNIKI_KWARTAL,1,0),0)),"")</f>
        <v>-</v>
      </c>
      <c r="F36" s="234">
        <f t="shared" si="14"/>
        <v>7.3220829977568185</v>
      </c>
      <c r="G36" s="234">
        <f t="shared" si="14"/>
        <v>8.3528856001452692</v>
      </c>
      <c r="H36" s="234">
        <f t="shared" si="14"/>
        <v>8.959596970068695</v>
      </c>
      <c r="I36" s="234">
        <f t="shared" si="14"/>
        <v>10.150935219780221</v>
      </c>
      <c r="J36" s="234">
        <f t="shared" si="14"/>
        <v>9.7712702594498531</v>
      </c>
      <c r="K36" s="234">
        <f t="shared" si="14"/>
        <v>9.3636064039454023</v>
      </c>
      <c r="L36" s="234">
        <f t="shared" si="14"/>
        <v>10.026935996818226</v>
      </c>
      <c r="M36" s="234">
        <f t="shared" si="14"/>
        <v>12.28657773797055</v>
      </c>
      <c r="N36" s="234">
        <f t="shared" si="14"/>
        <v>10.223838668727392</v>
      </c>
      <c r="O36" s="234">
        <f t="shared" si="14"/>
        <v>8.2101690819181279</v>
      </c>
      <c r="P36" s="234">
        <f t="shared" si="14"/>
        <v>8.7327697592646505</v>
      </c>
      <c r="Q36" s="234" t="str">
        <f t="shared" si="14"/>
        <v/>
      </c>
      <c r="R36" s="234" t="str">
        <f t="shared" si="14"/>
        <v/>
      </c>
      <c r="S36" s="234" t="str">
        <f t="shared" si="14"/>
        <v/>
      </c>
      <c r="T36" s="234" t="str">
        <f t="shared" si="14"/>
        <v/>
      </c>
      <c r="U36" s="234" t="str">
        <f t="shared" si="14"/>
        <v/>
      </c>
      <c r="V36" s="234" t="str">
        <f t="shared" si="14"/>
        <v/>
      </c>
      <c r="W36" s="234" t="str">
        <f t="shared" si="14"/>
        <v/>
      </c>
      <c r="X36" s="234" t="str">
        <f t="shared" si="14"/>
        <v/>
      </c>
      <c r="Y36" s="234" t="str">
        <f t="shared" si="14"/>
        <v/>
      </c>
      <c r="Z36" s="234" t="str">
        <f t="shared" si="14"/>
        <v/>
      </c>
    </row>
    <row r="37" spans="1:45">
      <c r="A37" s="80"/>
      <c r="B37" s="1" t="str">
        <f>IF('Wskaźniki (Q)'!B37&lt;&gt;"",'Wskaźniki (Q)'!B37,"")</f>
        <v/>
      </c>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45">
      <c r="A38" s="80"/>
      <c r="B38" s="1" t="str">
        <f>IF('Wskaźniki (Q)'!B38&lt;&gt;"",'Wskaźniki (Q)'!B38,"")</f>
        <v/>
      </c>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45">
      <c r="A39" s="80"/>
      <c r="C39" s="21"/>
      <c r="D39" s="21"/>
      <c r="E39" s="102"/>
      <c r="F39" s="21"/>
      <c r="G39" s="21"/>
      <c r="H39" s="21"/>
      <c r="I39" s="21"/>
      <c r="J39" s="21"/>
      <c r="K39" s="21"/>
      <c r="L39" s="21"/>
      <c r="M39" s="21"/>
      <c r="N39" s="53"/>
      <c r="O39" s="21"/>
      <c r="P39" s="21"/>
      <c r="Q39" s="21"/>
      <c r="R39" s="21"/>
      <c r="S39" s="21"/>
      <c r="T39" s="21"/>
      <c r="U39" s="21"/>
      <c r="V39" s="21"/>
      <c r="W39" s="21"/>
      <c r="X39" s="21"/>
      <c r="Y39" s="21"/>
      <c r="Z39" s="21"/>
    </row>
    <row r="40" spans="1:45" customFormat="1" ht="12.75">
      <c r="A40" s="224" t="s">
        <v>53</v>
      </c>
      <c r="B40" s="1"/>
      <c r="C40" s="23"/>
      <c r="D40" s="23"/>
      <c r="E40" s="23"/>
      <c r="F40" s="23"/>
      <c r="G40" s="23"/>
      <c r="H40" s="23"/>
      <c r="I40" s="23"/>
      <c r="J40" s="2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row>
    <row r="41" spans="1:45" customFormat="1" ht="25.5" customHeight="1">
      <c r="A41" s="224"/>
      <c r="B41" s="1"/>
      <c r="C41" s="23"/>
      <c r="D41" s="23"/>
      <c r="E41" s="23"/>
      <c r="F41" s="23"/>
      <c r="G41" s="23"/>
      <c r="H41" s="23"/>
      <c r="I41" s="23"/>
      <c r="J41" s="2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row>
    <row r="42" spans="1:45" customFormat="1" ht="12.75">
      <c r="A42" s="224"/>
      <c r="B42" s="1"/>
      <c r="C42" s="23"/>
      <c r="D42" s="23"/>
      <c r="E42" s="23"/>
      <c r="F42" s="23"/>
      <c r="G42" s="23"/>
      <c r="H42" s="23"/>
      <c r="I42" s="23"/>
      <c r="J42" s="2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row>
    <row r="43" spans="1:45" customFormat="1" ht="12.75">
      <c r="A43" s="224"/>
      <c r="B43" s="1"/>
      <c r="C43" s="23"/>
      <c r="D43" s="23"/>
      <c r="E43" s="23"/>
      <c r="F43" s="23"/>
      <c r="G43" s="23"/>
      <c r="H43" s="23"/>
      <c r="I43" s="23"/>
      <c r="J43" s="2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row>
    <row r="44" spans="1:45" customFormat="1" ht="12.75">
      <c r="A44" s="224" t="s">
        <v>57</v>
      </c>
      <c r="B44" s="1"/>
      <c r="C44" s="23"/>
      <c r="D44" s="23"/>
      <c r="E44" s="23"/>
      <c r="F44" s="23"/>
      <c r="G44" s="23"/>
      <c r="H44" s="23"/>
      <c r="I44" s="23"/>
      <c r="J44" s="2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row>
    <row r="45" spans="1:45" customFormat="1" ht="22.5" customHeight="1">
      <c r="A45" s="224"/>
      <c r="B45" s="1"/>
      <c r="C45" s="23"/>
      <c r="D45" s="23"/>
      <c r="E45" s="23"/>
      <c r="F45" s="23"/>
      <c r="G45" s="23"/>
      <c r="H45" s="23"/>
      <c r="I45" s="23"/>
      <c r="J45" s="2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row>
    <row r="46" spans="1:45" customFormat="1" ht="12.75">
      <c r="A46" s="224"/>
      <c r="B46" s="1"/>
      <c r="C46" s="23"/>
      <c r="D46" s="23"/>
      <c r="E46" s="23"/>
      <c r="F46" s="23"/>
      <c r="G46" s="23"/>
      <c r="H46" s="23"/>
      <c r="I46" s="23"/>
      <c r="J46" s="2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row>
    <row r="47" spans="1:45" customFormat="1" ht="12.75">
      <c r="A47" s="224"/>
      <c r="B47" s="1"/>
      <c r="C47" s="23"/>
      <c r="D47" s="23"/>
      <c r="E47" s="23"/>
      <c r="F47" s="23"/>
      <c r="G47" s="23"/>
      <c r="H47" s="23"/>
      <c r="I47" s="23"/>
      <c r="J47" s="2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row>
    <row r="48" spans="1:45" customFormat="1" ht="12.75">
      <c r="A48" s="224" t="s">
        <v>60</v>
      </c>
      <c r="B48" s="1"/>
      <c r="C48" s="23"/>
      <c r="D48" s="23"/>
      <c r="E48" s="23"/>
      <c r="F48" s="23"/>
      <c r="G48" s="23"/>
      <c r="H48" s="23"/>
      <c r="I48" s="23"/>
      <c r="J48" s="2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row>
    <row r="49" spans="1:45" customFormat="1" ht="36.75" customHeight="1">
      <c r="A49" s="224"/>
      <c r="B49" s="1"/>
      <c r="C49" s="23"/>
      <c r="D49" s="23"/>
      <c r="E49" s="23"/>
      <c r="F49" s="23"/>
      <c r="G49" s="23"/>
      <c r="H49" s="23"/>
      <c r="I49" s="23"/>
      <c r="J49" s="2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row>
    <row r="50" spans="1:45" customFormat="1" ht="12.75">
      <c r="A50" s="224"/>
      <c r="B50" s="1"/>
      <c r="C50" s="23"/>
      <c r="D50" s="23"/>
      <c r="E50" s="23"/>
      <c r="F50" s="23"/>
      <c r="G50" s="23"/>
      <c r="H50" s="23"/>
      <c r="I50" s="23"/>
      <c r="J50" s="2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row>
    <row r="51" spans="1:45" customFormat="1" ht="12.75">
      <c r="A51" s="224"/>
      <c r="B51" s="1"/>
      <c r="C51" s="23"/>
      <c r="D51" s="23"/>
      <c r="E51" s="23"/>
      <c r="F51" s="23"/>
      <c r="G51" s="23"/>
      <c r="H51" s="23"/>
      <c r="I51" s="23"/>
      <c r="J51" s="2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row>
    <row r="52" spans="1:45" customFormat="1" ht="12.75">
      <c r="A52" s="224" t="s">
        <v>63</v>
      </c>
      <c r="B52" s="1"/>
      <c r="C52" s="23"/>
      <c r="D52" s="23"/>
      <c r="E52" s="23"/>
      <c r="F52" s="23"/>
      <c r="G52" s="23"/>
      <c r="H52" s="23"/>
      <c r="I52" s="23"/>
      <c r="J52" s="2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row>
    <row r="53" spans="1:45" customFormat="1" ht="30" customHeight="1">
      <c r="A53" s="224"/>
      <c r="B53" s="1"/>
      <c r="C53" s="23"/>
      <c r="D53" s="23"/>
      <c r="E53" s="23"/>
      <c r="F53" s="23"/>
      <c r="G53" s="23"/>
      <c r="H53" s="23"/>
      <c r="I53" s="23"/>
      <c r="J53" s="2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row>
    <row r="54" spans="1:45" customFormat="1" ht="12.75">
      <c r="A54" s="224"/>
      <c r="B54" s="1"/>
      <c r="C54" s="23"/>
      <c r="D54" s="23"/>
      <c r="E54" s="23"/>
      <c r="F54" s="23"/>
      <c r="G54" s="23"/>
      <c r="H54" s="23"/>
      <c r="I54" s="23"/>
      <c r="J54" s="2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row>
    <row r="55" spans="1:45" customFormat="1" ht="12.75">
      <c r="A55" s="224"/>
      <c r="B55" s="1"/>
      <c r="C55" s="23"/>
      <c r="D55" s="23"/>
      <c r="E55" s="23"/>
      <c r="F55" s="23"/>
      <c r="G55" s="23"/>
      <c r="H55" s="23"/>
      <c r="I55" s="23"/>
      <c r="J55" s="2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row>
    <row r="56" spans="1:45" customFormat="1" ht="12.75">
      <c r="A56" s="224" t="s">
        <v>67</v>
      </c>
      <c r="B56" s="1"/>
      <c r="C56" s="23"/>
      <c r="D56" s="23"/>
      <c r="E56" s="23"/>
      <c r="F56" s="23"/>
      <c r="G56" s="23"/>
      <c r="H56" s="23"/>
      <c r="I56" s="23"/>
      <c r="J56" s="2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row>
    <row r="57" spans="1:45" customFormat="1" ht="24.75" customHeight="1">
      <c r="A57" s="224"/>
      <c r="B57" s="1"/>
      <c r="C57" s="23"/>
      <c r="D57" s="23"/>
      <c r="E57" s="23"/>
      <c r="F57" s="23"/>
      <c r="G57" s="23"/>
      <c r="H57" s="23"/>
      <c r="I57" s="23"/>
      <c r="J57" s="2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row>
    <row r="58" spans="1:45" customFormat="1" ht="12.75">
      <c r="A58" s="224"/>
      <c r="B58" s="1"/>
      <c r="C58" s="23"/>
      <c r="D58" s="23"/>
      <c r="E58" s="23"/>
      <c r="F58" s="23"/>
      <c r="G58" s="23"/>
      <c r="H58" s="23"/>
      <c r="I58" s="23"/>
      <c r="J58" s="2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row>
    <row r="59" spans="1:45" customFormat="1" ht="12.75">
      <c r="A59" s="224"/>
      <c r="B59" s="1"/>
      <c r="C59" s="23"/>
      <c r="D59" s="23"/>
      <c r="E59" s="23"/>
      <c r="F59" s="23"/>
      <c r="G59" s="23"/>
      <c r="H59" s="23"/>
      <c r="I59" s="23"/>
      <c r="J59" s="2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row>
    <row r="60" spans="1:45" customFormat="1" ht="12.75">
      <c r="A60" s="224" t="s">
        <v>71</v>
      </c>
      <c r="B60" s="1"/>
      <c r="C60" s="23"/>
      <c r="D60" s="23"/>
      <c r="E60" s="23"/>
      <c r="F60" s="23"/>
      <c r="G60" s="23"/>
      <c r="H60" s="23"/>
      <c r="I60" s="23"/>
      <c r="J60" s="2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row>
    <row r="61" spans="1:45" customFormat="1" ht="27.75" customHeight="1">
      <c r="A61" s="224"/>
      <c r="B61" s="1"/>
      <c r="C61" s="23"/>
      <c r="D61" s="23"/>
      <c r="E61" s="23"/>
      <c r="F61" s="23"/>
      <c r="G61" s="23"/>
      <c r="H61" s="23"/>
      <c r="I61" s="23"/>
      <c r="J61" s="2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row>
    <row r="62" spans="1:45" customFormat="1" ht="12.75">
      <c r="A62" s="224"/>
      <c r="B62" s="1"/>
      <c r="C62" s="23"/>
      <c r="D62" s="23"/>
      <c r="E62" s="23"/>
      <c r="F62" s="23"/>
      <c r="G62" s="23"/>
      <c r="H62" s="23"/>
      <c r="I62" s="23"/>
      <c r="J62" s="2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row>
    <row r="63" spans="1:45" customFormat="1" ht="12.75">
      <c r="A63" s="224"/>
      <c r="B63" s="1"/>
      <c r="C63" s="23"/>
      <c r="D63" s="23"/>
      <c r="E63" s="23"/>
      <c r="F63" s="23"/>
      <c r="G63" s="23"/>
      <c r="H63" s="23"/>
      <c r="I63" s="23"/>
      <c r="J63" s="2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row>
    <row r="64" spans="1:45" customFormat="1" ht="12.75">
      <c r="A64" s="224" t="s">
        <v>75</v>
      </c>
      <c r="B64" s="1"/>
      <c r="C64" s="23"/>
      <c r="D64" s="23"/>
      <c r="E64" s="23"/>
      <c r="F64" s="23"/>
      <c r="G64" s="23"/>
      <c r="H64" s="23"/>
      <c r="I64" s="23"/>
      <c r="J64" s="2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row>
    <row r="65" spans="1:45" customFormat="1" ht="26.25" customHeight="1">
      <c r="A65" s="224"/>
      <c r="B65" s="1"/>
      <c r="C65" s="23"/>
      <c r="D65" s="23"/>
      <c r="E65" s="23"/>
      <c r="F65" s="23"/>
      <c r="G65" s="23"/>
      <c r="H65" s="23"/>
      <c r="I65" s="23"/>
      <c r="J65" s="2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row>
    <row r="66" spans="1:45" customFormat="1" ht="12.75">
      <c r="A66" s="224"/>
      <c r="B66" s="1"/>
      <c r="C66" s="23"/>
      <c r="D66" s="23"/>
      <c r="E66" s="23"/>
      <c r="F66" s="23"/>
      <c r="G66" s="23"/>
      <c r="H66" s="23"/>
      <c r="I66" s="23"/>
      <c r="J66" s="2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row>
    <row r="67" spans="1:45" customFormat="1" ht="12.75">
      <c r="A67" s="224"/>
      <c r="B67" s="1"/>
      <c r="C67" s="23"/>
      <c r="D67" s="23"/>
      <c r="E67" s="23"/>
      <c r="F67" s="23"/>
      <c r="G67" s="23"/>
      <c r="H67" s="23"/>
      <c r="I67" s="23"/>
      <c r="J67" s="2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row>
    <row r="68" spans="1:45" customFormat="1" ht="12.75">
      <c r="A68" s="224" t="s">
        <v>78</v>
      </c>
      <c r="B68" s="1"/>
      <c r="C68" s="23"/>
      <c r="D68" s="23"/>
      <c r="E68" s="23"/>
      <c r="F68" s="23"/>
      <c r="G68" s="23"/>
      <c r="H68" s="23"/>
      <c r="I68" s="23"/>
      <c r="J68" s="2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row>
    <row r="69" spans="1:45" customFormat="1" ht="41.25" customHeight="1">
      <c r="A69" s="224"/>
      <c r="B69" s="1"/>
      <c r="C69" s="23"/>
      <c r="D69" s="23"/>
      <c r="E69" s="23"/>
      <c r="F69" s="23"/>
      <c r="G69" s="23"/>
      <c r="H69" s="23"/>
      <c r="I69" s="23"/>
      <c r="J69" s="2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row>
    <row r="70" spans="1:45" customFormat="1" ht="12.75">
      <c r="A70" s="224"/>
      <c r="B70" s="1"/>
      <c r="C70" s="23"/>
      <c r="D70" s="23"/>
      <c r="E70" s="23"/>
      <c r="F70" s="23"/>
      <c r="G70" s="23"/>
      <c r="H70" s="23"/>
      <c r="I70" s="23"/>
      <c r="J70" s="2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row>
    <row r="71" spans="1:45" customFormat="1" ht="12.75">
      <c r="A71" s="224"/>
      <c r="B71" s="1"/>
      <c r="C71" s="23"/>
      <c r="D71" s="23"/>
      <c r="E71" s="23"/>
      <c r="F71" s="23"/>
      <c r="G71" s="23"/>
      <c r="H71" s="23"/>
      <c r="I71" s="23"/>
      <c r="J71" s="2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row>
    <row r="72" spans="1:45" customFormat="1" ht="12.75">
      <c r="A72" s="224" t="s">
        <v>82</v>
      </c>
      <c r="B72" s="1"/>
      <c r="C72" s="23"/>
      <c r="D72" s="23"/>
      <c r="E72" s="23"/>
      <c r="F72" s="23"/>
      <c r="G72" s="23"/>
      <c r="H72" s="23"/>
      <c r="I72" s="23"/>
      <c r="J72" s="2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row>
    <row r="73" spans="1:45" customFormat="1" ht="44.25" customHeight="1">
      <c r="A73" s="23"/>
      <c r="B73" s="1"/>
      <c r="C73" s="23"/>
      <c r="D73" s="23"/>
      <c r="E73" s="23"/>
      <c r="F73" s="23"/>
      <c r="G73" s="23"/>
      <c r="H73" s="23"/>
      <c r="I73" s="23"/>
      <c r="J73" s="2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row>
    <row r="74" spans="1:45" customFormat="1" ht="12.75">
      <c r="A74" s="23"/>
      <c r="B74" s="1"/>
      <c r="C74" s="23"/>
      <c r="D74" s="23"/>
      <c r="E74" s="23"/>
      <c r="F74" s="23"/>
      <c r="G74" s="23"/>
      <c r="H74" s="23"/>
      <c r="I74" s="23"/>
      <c r="J74" s="2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row>
    <row r="75" spans="1:45">
      <c r="A75" s="80"/>
      <c r="B75" s="1" t="str">
        <f>IF('Wskaźniki (Q)'!B75&lt;&gt;"",'Wskaźniki (Q)'!B75,"")</f>
        <v/>
      </c>
      <c r="C75" s="21"/>
      <c r="D75" s="21"/>
      <c r="E75" s="98"/>
      <c r="F75" s="21"/>
      <c r="G75" s="21"/>
      <c r="H75" s="21"/>
      <c r="I75" s="21"/>
      <c r="J75" s="21"/>
      <c r="K75" s="21"/>
      <c r="L75" s="21"/>
      <c r="M75" s="21"/>
      <c r="N75" s="21"/>
      <c r="O75" s="21"/>
      <c r="P75" s="21"/>
      <c r="Q75" s="21"/>
      <c r="R75" s="21"/>
      <c r="S75" s="21"/>
      <c r="T75" s="21"/>
      <c r="U75" s="21"/>
      <c r="V75" s="21"/>
      <c r="W75" s="21"/>
      <c r="X75" s="21"/>
      <c r="Y75" s="21"/>
      <c r="Z75" s="21"/>
    </row>
    <row r="76" spans="1:45">
      <c r="A76" s="80"/>
      <c r="B76" s="1" t="str">
        <f>IF('Wskaźniki (Q)'!B76&lt;&gt;"",'Wskaźniki (Q)'!B76,"")</f>
        <v/>
      </c>
      <c r="C76" s="21"/>
      <c r="D76" s="21"/>
      <c r="E76" s="96"/>
      <c r="F76" s="21"/>
      <c r="G76" s="21"/>
      <c r="H76" s="21"/>
      <c r="I76" s="21"/>
      <c r="J76" s="21"/>
      <c r="K76" s="21"/>
      <c r="L76" s="21"/>
      <c r="M76" s="21"/>
      <c r="N76" s="21"/>
      <c r="O76" s="21"/>
      <c r="P76" s="21"/>
      <c r="Q76" s="21"/>
      <c r="R76" s="21"/>
      <c r="S76" s="21"/>
      <c r="T76" s="21"/>
      <c r="U76" s="21"/>
      <c r="V76" s="21"/>
      <c r="W76" s="21"/>
      <c r="X76" s="21"/>
      <c r="Y76" s="21"/>
      <c r="Z76" s="21"/>
    </row>
    <row r="77" spans="1:45">
      <c r="A77" s="80"/>
      <c r="B77" s="1" t="str">
        <f>IF('Wskaźniki (Q)'!B77&lt;&gt;"",'Wskaźniki (Q)'!B77,"")</f>
        <v/>
      </c>
      <c r="C77" s="21"/>
      <c r="D77" s="21"/>
      <c r="E77" s="96"/>
      <c r="F77" s="21"/>
      <c r="G77" s="21"/>
      <c r="H77" s="21"/>
      <c r="I77" s="21"/>
      <c r="J77" s="21"/>
      <c r="K77" s="21"/>
      <c r="L77" s="21"/>
      <c r="M77" s="21"/>
      <c r="N77" s="21"/>
      <c r="O77" s="21"/>
      <c r="P77" s="21"/>
      <c r="Q77" s="21"/>
      <c r="R77" s="21"/>
      <c r="S77" s="21"/>
      <c r="T77" s="21"/>
      <c r="U77" s="21"/>
      <c r="V77" s="21"/>
      <c r="W77" s="21"/>
      <c r="X77" s="21"/>
      <c r="Y77" s="21"/>
      <c r="Z77" s="21"/>
    </row>
    <row r="78" spans="1:45">
      <c r="A78" s="80"/>
      <c r="B78" s="1" t="str">
        <f>IF('Wskaźniki (Q)'!B78&lt;&gt;"",'Wskaźniki (Q)'!B78,"")</f>
        <v/>
      </c>
      <c r="C78" s="21"/>
      <c r="D78" s="21"/>
      <c r="E78" s="96"/>
      <c r="F78" s="21"/>
      <c r="G78" s="21"/>
      <c r="H78" s="21"/>
      <c r="I78" s="21"/>
      <c r="J78" s="21"/>
      <c r="K78" s="21"/>
      <c r="L78" s="21"/>
      <c r="M78" s="21"/>
      <c r="N78" s="21"/>
      <c r="O78" s="21"/>
      <c r="P78" s="21"/>
      <c r="Q78" s="21"/>
      <c r="R78" s="21"/>
      <c r="S78" s="21"/>
      <c r="T78" s="21"/>
      <c r="U78" s="21"/>
      <c r="V78" s="21"/>
      <c r="W78" s="21"/>
      <c r="X78" s="21"/>
      <c r="Y78" s="21"/>
      <c r="Z78" s="21"/>
    </row>
    <row r="79" spans="1:45">
      <c r="A79" s="80"/>
      <c r="B79" s="1" t="str">
        <f>IF('Wskaźniki (Q)'!B79&lt;&gt;"",'Wskaźniki (Q)'!B79,"")</f>
        <v/>
      </c>
      <c r="C79" s="21"/>
      <c r="D79" s="21"/>
      <c r="E79" s="96"/>
      <c r="F79" s="21"/>
      <c r="G79" s="21"/>
      <c r="H79" s="21"/>
      <c r="I79" s="21"/>
      <c r="J79" s="21"/>
      <c r="K79" s="21"/>
      <c r="L79" s="21"/>
      <c r="M79" s="21"/>
      <c r="N79" s="21"/>
      <c r="O79" s="21"/>
      <c r="P79" s="21"/>
      <c r="Q79" s="21"/>
      <c r="R79" s="21"/>
      <c r="S79" s="21"/>
      <c r="T79" s="21"/>
      <c r="U79" s="21"/>
      <c r="V79" s="21"/>
      <c r="W79" s="21"/>
      <c r="X79" s="21"/>
      <c r="Y79" s="21"/>
      <c r="Z79" s="21"/>
    </row>
    <row r="80" spans="1:45">
      <c r="A80" s="80"/>
      <c r="B80" s="1" t="str">
        <f>IF('Wskaźniki (Q)'!B80&lt;&gt;"",'Wskaźniki (Q)'!B80,"")</f>
        <v/>
      </c>
      <c r="C80" s="21"/>
      <c r="D80" s="21"/>
      <c r="E80" s="96"/>
      <c r="F80" s="21"/>
      <c r="G80" s="21"/>
      <c r="H80" s="21"/>
      <c r="I80" s="21"/>
      <c r="J80" s="21"/>
      <c r="K80" s="21"/>
      <c r="L80" s="21"/>
      <c r="M80" s="21"/>
      <c r="N80" s="21"/>
      <c r="O80" s="21"/>
      <c r="P80" s="21"/>
      <c r="Q80" s="21"/>
      <c r="R80" s="21"/>
      <c r="S80" s="21"/>
      <c r="T80" s="21"/>
      <c r="U80" s="21"/>
      <c r="V80" s="21"/>
      <c r="W80" s="21"/>
      <c r="X80" s="21"/>
      <c r="Y80" s="21"/>
      <c r="Z80" s="21"/>
    </row>
    <row r="81" spans="1:26">
      <c r="A81" s="80"/>
      <c r="B81" s="1" t="str">
        <f>IF('Wskaźniki (Q)'!B81&lt;&gt;"",'Wskaźniki (Q)'!B81,"")</f>
        <v/>
      </c>
      <c r="C81" s="21"/>
      <c r="D81" s="21"/>
      <c r="E81" s="96"/>
      <c r="F81" s="21"/>
      <c r="G81" s="21"/>
      <c r="H81" s="21"/>
      <c r="I81" s="21"/>
      <c r="J81" s="21"/>
      <c r="K81" s="21"/>
      <c r="L81" s="21"/>
      <c r="M81" s="21"/>
      <c r="N81" s="21"/>
      <c r="O81" s="21"/>
      <c r="P81" s="21"/>
      <c r="Q81" s="21"/>
      <c r="R81" s="21"/>
      <c r="S81" s="21"/>
      <c r="T81" s="21"/>
      <c r="U81" s="21"/>
      <c r="V81" s="21"/>
      <c r="W81" s="21"/>
      <c r="X81" s="21"/>
      <c r="Y81" s="21"/>
      <c r="Z81" s="21"/>
    </row>
    <row r="82" spans="1:26">
      <c r="A82" s="80"/>
      <c r="B82" s="1" t="str">
        <f>IF('Wskaźniki (Q)'!B82&lt;&gt;"",'Wskaźniki (Q)'!B82,"")</f>
        <v/>
      </c>
      <c r="C82" s="21"/>
      <c r="D82" s="21"/>
      <c r="E82" s="96"/>
      <c r="F82" s="21"/>
      <c r="G82" s="21"/>
      <c r="H82" s="21"/>
      <c r="I82" s="21"/>
      <c r="J82" s="21"/>
      <c r="K82" s="21"/>
      <c r="L82" s="21"/>
      <c r="M82" s="21"/>
      <c r="N82" s="21"/>
      <c r="O82" s="21"/>
      <c r="P82" s="21"/>
      <c r="Q82" s="21"/>
      <c r="R82" s="21"/>
      <c r="S82" s="21"/>
      <c r="T82" s="21"/>
      <c r="U82" s="21"/>
      <c r="V82" s="21"/>
      <c r="W82" s="21"/>
      <c r="X82" s="21"/>
      <c r="Y82" s="21"/>
      <c r="Z82" s="21"/>
    </row>
    <row r="83" spans="1:26">
      <c r="A83" s="80"/>
      <c r="B83" s="1" t="str">
        <f>IF('Wskaźniki (Q)'!B83&lt;&gt;"",'Wskaźniki (Q)'!B83,"")</f>
        <v/>
      </c>
      <c r="C83" s="21"/>
      <c r="D83" s="21"/>
      <c r="E83" s="96"/>
      <c r="F83" s="21"/>
      <c r="G83" s="21"/>
      <c r="H83" s="21"/>
      <c r="I83" s="21"/>
      <c r="J83" s="21"/>
      <c r="K83" s="21"/>
      <c r="L83" s="21"/>
      <c r="M83" s="21"/>
      <c r="N83" s="21"/>
      <c r="O83" s="21"/>
      <c r="P83" s="21"/>
      <c r="Q83" s="21"/>
      <c r="R83" s="21"/>
      <c r="S83" s="21"/>
      <c r="T83" s="21"/>
      <c r="U83" s="21"/>
      <c r="V83" s="21"/>
      <c r="W83" s="21"/>
      <c r="X83" s="21"/>
      <c r="Y83" s="21"/>
      <c r="Z83" s="21"/>
    </row>
    <row r="84" spans="1:26" ht="22.5" customHeight="1">
      <c r="A84" s="80"/>
      <c r="B84" s="1" t="str">
        <f>IF('Wskaźniki (Q)'!B84&lt;&gt;"",'Wskaźniki (Q)'!B84,"")</f>
        <v/>
      </c>
      <c r="C84" s="35"/>
      <c r="D84" s="35"/>
      <c r="E84" s="96"/>
      <c r="F84" s="35"/>
      <c r="G84" s="35"/>
      <c r="H84" s="35"/>
      <c r="I84" s="35"/>
      <c r="J84" s="35"/>
      <c r="K84" s="35"/>
      <c r="L84" s="35"/>
      <c r="M84" s="35"/>
      <c r="N84" s="35"/>
      <c r="O84" s="35"/>
      <c r="P84" s="35"/>
      <c r="Q84" s="35"/>
      <c r="R84" s="35"/>
      <c r="S84" s="35"/>
      <c r="T84" s="35"/>
      <c r="U84" s="35"/>
      <c r="V84" s="35"/>
      <c r="W84" s="35"/>
      <c r="X84" s="35"/>
      <c r="Y84" s="35"/>
      <c r="Z84" s="35"/>
    </row>
    <row r="85" spans="1:26">
      <c r="A85" s="80"/>
      <c r="B85" s="1" t="str">
        <f>IF('Wskaźniki (Q)'!B85&lt;&gt;"",'Wskaźniki (Q)'!B85,"")</f>
        <v/>
      </c>
      <c r="C85" s="37"/>
      <c r="D85" s="37"/>
      <c r="E85" s="96"/>
      <c r="F85" s="37"/>
      <c r="G85" s="37"/>
      <c r="H85" s="37"/>
      <c r="I85" s="37"/>
      <c r="J85" s="37"/>
      <c r="K85" s="37"/>
      <c r="L85" s="37"/>
      <c r="M85" s="37"/>
      <c r="N85" s="37"/>
      <c r="O85" s="37"/>
      <c r="P85" s="37"/>
      <c r="Q85" s="37"/>
      <c r="R85" s="37"/>
      <c r="S85" s="37"/>
      <c r="T85" s="37"/>
      <c r="U85" s="37"/>
      <c r="V85" s="37"/>
      <c r="W85" s="37"/>
      <c r="X85" s="37"/>
      <c r="Y85" s="37"/>
      <c r="Z85" s="37"/>
    </row>
  </sheetData>
  <hyperlinks>
    <hyperlink ref="B5" location="'Spis treści'!A1" display="← Powrót do Spisu treści" xr:uid="{00000000-0004-0000-0D00-000000000000}"/>
  </hyperlinks>
  <pageMargins left="0.7" right="0.7" top="0.75" bottom="0.75" header="0.3" footer="0.3"/>
  <pageSetup paperSize="9" orientation="portrait" r:id="rId1"/>
  <customProperties>
    <customPr name="_pios_id" r:id="rId2"/>
    <customPr name="EpmWorksheetKeyString_GUID" r:id="rId3"/>
  </customProperties>
  <extLst>
    <ext xmlns:x14="http://schemas.microsoft.com/office/spreadsheetml/2009/9/main" uri="{05C60535-1F16-4fd2-B633-F4F36F0B64E0}">
      <x14:sparklineGroups xmlns:xm="http://schemas.microsoft.com/office/excel/2006/main">
        <x14:sparklineGroup displayEmptyCellsAs="gap" high="1" low="1" negative="1" xr2:uid="{00000000-0003-0000-0D00-00000B000000}">
          <x14:colorSeries rgb="FF376092"/>
          <x14:colorNegative rgb="FFFFC000"/>
          <x14:colorAxis rgb="FF000000"/>
          <x14:colorMarkers rgb="FFD00000"/>
          <x14:colorFirst rgb="FFD00000"/>
          <x14:colorLast rgb="FFD00000"/>
          <x14:colorHigh rgb="FF00B050"/>
          <x14:colorLow rgb="FFFF0000"/>
          <x14:sparklines>
            <x14:sparkline>
              <xm:f>'Wskaźniki (period)'!E6:Z6</xm:f>
              <xm:sqref>D6</xm:sqref>
            </x14:sparkline>
            <x14:sparkline>
              <xm:f>'Wskaźniki (period)'!E7:Z7</xm:f>
              <xm:sqref>D7</xm:sqref>
            </x14:sparkline>
            <x14:sparkline>
              <xm:f>'Wskaźniki (period)'!E8:Z8</xm:f>
              <xm:sqref>D8</xm:sqref>
            </x14:sparkline>
            <x14:sparkline>
              <xm:f>'Wskaźniki (period)'!E9:Z9</xm:f>
              <xm:sqref>D9</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71D49"/>
  </sheetPr>
  <dimension ref="A1:GH3459"/>
  <sheetViews>
    <sheetView showGridLines="0" zoomScale="85" zoomScaleNormal="85" workbookViewId="0">
      <selection activeCell="G16" sqref="G16"/>
    </sheetView>
  </sheetViews>
  <sheetFormatPr defaultColWidth="11.42578125" defaultRowHeight="12.75"/>
  <cols>
    <col min="1" max="1" width="74.7109375" style="24" customWidth="1"/>
    <col min="2" max="2" width="32.5703125" style="23" customWidth="1"/>
    <col min="3" max="3" width="86.85546875" style="23" bestFit="1" customWidth="1"/>
    <col min="4" max="190" width="11.42578125" style="23"/>
    <col min="191" max="16384" width="11.42578125" style="24"/>
  </cols>
  <sheetData>
    <row r="1" spans="1:5" ht="80.25" customHeight="1">
      <c r="A1" s="23"/>
      <c r="E1" s="23" t="s">
        <v>10</v>
      </c>
    </row>
    <row r="2" spans="1:5" ht="3.75" customHeight="1">
      <c r="A2" s="23"/>
    </row>
    <row r="3" spans="1:5" ht="27.95" customHeight="1">
      <c r="A3" s="282" t="s">
        <v>11</v>
      </c>
      <c r="B3" s="282"/>
      <c r="C3" s="282"/>
    </row>
    <row r="4" spans="1:5" ht="27.95" customHeight="1">
      <c r="A4" s="282" t="s">
        <v>12</v>
      </c>
      <c r="B4" s="282"/>
      <c r="C4" s="282"/>
    </row>
    <row r="5" spans="1:5" ht="4.5" customHeight="1">
      <c r="A5" s="8"/>
    </row>
    <row r="6" spans="1:5" ht="28.5" customHeight="1">
      <c r="A6" s="251" t="s">
        <v>13</v>
      </c>
      <c r="B6" s="256" t="s">
        <v>14</v>
      </c>
      <c r="C6" s="256" t="s">
        <v>15</v>
      </c>
    </row>
    <row r="7" spans="1:5" ht="10.5" customHeight="1">
      <c r="A7" s="141"/>
      <c r="B7" s="142"/>
      <c r="C7" s="142"/>
      <c r="D7" s="23" t="s">
        <v>16</v>
      </c>
    </row>
    <row r="8" spans="1:5" ht="14.1" customHeight="1">
      <c r="A8" s="257" t="s">
        <v>17</v>
      </c>
      <c r="B8" s="254" t="s">
        <v>18</v>
      </c>
      <c r="C8" s="254" t="s">
        <v>19</v>
      </c>
    </row>
    <row r="9" spans="1:5">
      <c r="A9" s="257" t="s">
        <v>20</v>
      </c>
      <c r="B9" s="254" t="s">
        <v>21</v>
      </c>
      <c r="C9" s="254" t="s">
        <v>22</v>
      </c>
    </row>
    <row r="10" spans="1:5">
      <c r="A10" s="257" t="s">
        <v>23</v>
      </c>
      <c r="B10" s="254" t="s">
        <v>24</v>
      </c>
      <c r="C10" s="254" t="s">
        <v>25</v>
      </c>
      <c r="E10" s="23" t="s">
        <v>8</v>
      </c>
    </row>
    <row r="11" spans="1:5">
      <c r="A11" s="257" t="s">
        <v>26</v>
      </c>
      <c r="B11" s="254" t="s">
        <v>27</v>
      </c>
      <c r="C11" s="254" t="s">
        <v>22</v>
      </c>
    </row>
    <row r="12" spans="1:5">
      <c r="A12" s="257" t="s">
        <v>28</v>
      </c>
      <c r="B12" s="254" t="s">
        <v>29</v>
      </c>
      <c r="C12" s="254" t="s">
        <v>25</v>
      </c>
    </row>
    <row r="13" spans="1:5">
      <c r="A13" s="257" t="s">
        <v>30</v>
      </c>
      <c r="B13" s="254" t="s">
        <v>31</v>
      </c>
      <c r="C13" s="254" t="s">
        <v>22</v>
      </c>
    </row>
    <row r="14" spans="1:5">
      <c r="A14" s="257" t="s">
        <v>32</v>
      </c>
      <c r="B14" s="254" t="s">
        <v>33</v>
      </c>
      <c r="C14" s="254" t="s">
        <v>25</v>
      </c>
    </row>
    <row r="15" spans="1:5">
      <c r="A15" s="257" t="s">
        <v>34</v>
      </c>
      <c r="B15" s="254" t="s">
        <v>35</v>
      </c>
      <c r="C15" s="254" t="s">
        <v>36</v>
      </c>
    </row>
    <row r="16" spans="1:5">
      <c r="A16" s="257" t="s">
        <v>37</v>
      </c>
      <c r="B16" s="254" t="s">
        <v>38</v>
      </c>
      <c r="C16" s="254" t="s">
        <v>39</v>
      </c>
    </row>
    <row r="17" spans="1:7">
      <c r="A17" s="257" t="s">
        <v>40</v>
      </c>
      <c r="B17" s="254" t="s">
        <v>41</v>
      </c>
      <c r="C17" s="254" t="s">
        <v>42</v>
      </c>
    </row>
    <row r="18" spans="1:7">
      <c r="A18" s="257" t="s">
        <v>43</v>
      </c>
      <c r="B18" s="254" t="s">
        <v>44</v>
      </c>
      <c r="C18" s="254" t="s">
        <v>45</v>
      </c>
    </row>
    <row r="19" spans="1:7">
      <c r="A19" s="257" t="s">
        <v>46</v>
      </c>
      <c r="B19" s="254" t="s">
        <v>47</v>
      </c>
      <c r="C19" s="254" t="s">
        <v>25</v>
      </c>
    </row>
    <row r="20" spans="1:7">
      <c r="A20" s="253"/>
      <c r="B20" s="1"/>
      <c r="C20" s="1"/>
    </row>
    <row r="21" spans="1:7">
      <c r="A21" s="253"/>
      <c r="B21" s="1"/>
      <c r="C21" s="255" t="s">
        <v>48</v>
      </c>
    </row>
    <row r="22" spans="1:7" s="23" customFormat="1" ht="7.5" customHeight="1">
      <c r="A22" s="25"/>
    </row>
    <row r="23" spans="1:7" ht="30">
      <c r="A23" s="251" t="s">
        <v>49</v>
      </c>
      <c r="B23" s="252"/>
      <c r="C23" s="252" t="s">
        <v>10</v>
      </c>
    </row>
    <row r="24" spans="1:7" ht="240.75" customHeight="1">
      <c r="A24" s="283" t="s">
        <v>50</v>
      </c>
      <c r="B24" s="283"/>
      <c r="C24" s="283"/>
      <c r="D24" s="40"/>
      <c r="G24" s="23" t="s">
        <v>8</v>
      </c>
    </row>
    <row r="25" spans="1:7" s="23" customFormat="1" ht="12.95" customHeight="1">
      <c r="D25" s="23" t="s">
        <v>10</v>
      </c>
    </row>
    <row r="26" spans="1:7" s="23" customFormat="1" ht="12.95" customHeight="1"/>
    <row r="27" spans="1:7" s="23" customFormat="1" ht="12.95" customHeight="1">
      <c r="F27" s="23" t="s">
        <v>8</v>
      </c>
    </row>
    <row r="28" spans="1:7" s="23" customFormat="1" ht="12.95" customHeight="1"/>
    <row r="29" spans="1:7" s="23" customFormat="1" ht="12.95" customHeight="1"/>
    <row r="30" spans="1:7" s="23" customFormat="1"/>
    <row r="31" spans="1:7" s="23" customFormat="1">
      <c r="A31" s="143"/>
      <c r="B31" s="143"/>
      <c r="C31" s="143" t="s">
        <v>16</v>
      </c>
    </row>
    <row r="32" spans="1:7" s="23" customFormat="1">
      <c r="A32" s="143" t="s">
        <v>8</v>
      </c>
      <c r="B32" s="143"/>
      <c r="C32" s="143" t="s">
        <v>8</v>
      </c>
    </row>
    <row r="33" spans="1:3" s="23" customFormat="1">
      <c r="A33" s="143"/>
      <c r="B33" s="143"/>
      <c r="C33" s="143"/>
    </row>
    <row r="34" spans="1:3" s="23" customFormat="1">
      <c r="A34" s="143"/>
      <c r="B34" s="143"/>
      <c r="C34" s="143"/>
    </row>
    <row r="35" spans="1:3" s="23" customFormat="1"/>
    <row r="36" spans="1:3" s="23" customFormat="1"/>
    <row r="37" spans="1:3" s="23" customFormat="1"/>
    <row r="38" spans="1:3" s="23" customFormat="1"/>
    <row r="39" spans="1:3" s="23" customFormat="1">
      <c r="C39" s="23" t="s">
        <v>8</v>
      </c>
    </row>
    <row r="40" spans="1:3" s="23" customFormat="1"/>
    <row r="41" spans="1:3" s="23" customFormat="1"/>
    <row r="42" spans="1:3" s="23" customFormat="1"/>
    <row r="43" spans="1:3" s="23" customFormat="1"/>
    <row r="44" spans="1:3" s="23" customFormat="1"/>
    <row r="45" spans="1:3" s="23" customFormat="1"/>
    <row r="46" spans="1:3" s="23" customFormat="1"/>
    <row r="47" spans="1:3" s="23" customFormat="1"/>
    <row r="48" spans="1:3" s="23" customFormat="1"/>
    <row r="49" s="23" customFormat="1"/>
    <row r="50" s="23" customFormat="1"/>
    <row r="51" s="23" customFormat="1"/>
    <row r="52" s="23" customFormat="1"/>
    <row r="53" s="23" customFormat="1"/>
    <row r="54" s="23" customFormat="1"/>
    <row r="55" s="23" customFormat="1"/>
    <row r="56" s="23" customFormat="1"/>
    <row r="57" s="23" customFormat="1"/>
    <row r="58" s="23" customFormat="1"/>
    <row r="59" s="23" customFormat="1"/>
    <row r="60" s="23" customFormat="1"/>
    <row r="61" s="23" customFormat="1"/>
    <row r="62" s="23" customFormat="1"/>
    <row r="63" s="23" customFormat="1"/>
    <row r="64" s="23" customFormat="1"/>
    <row r="65" s="23" customFormat="1"/>
    <row r="66" s="23" customFormat="1"/>
    <row r="67" s="23" customFormat="1"/>
    <row r="68" s="23" customFormat="1"/>
    <row r="69" s="23" customFormat="1"/>
    <row r="70" s="23" customFormat="1"/>
    <row r="71" s="23" customFormat="1"/>
    <row r="72" s="23" customFormat="1"/>
    <row r="73" s="23" customFormat="1"/>
    <row r="74" s="23" customFormat="1"/>
    <row r="75" s="23" customFormat="1"/>
    <row r="76" s="23" customFormat="1"/>
    <row r="77" s="23" customFormat="1"/>
    <row r="78" s="23" customFormat="1"/>
    <row r="79" s="23" customFormat="1"/>
    <row r="80" s="23" customFormat="1"/>
    <row r="81" spans="1:1" s="23" customFormat="1"/>
    <row r="82" spans="1:1" s="23" customFormat="1"/>
    <row r="83" spans="1:1" s="23" customFormat="1"/>
    <row r="84" spans="1:1" s="23" customFormat="1"/>
    <row r="85" spans="1:1" s="23" customFormat="1"/>
    <row r="86" spans="1:1" s="23" customFormat="1"/>
    <row r="87" spans="1:1" s="23" customFormat="1"/>
    <row r="88" spans="1:1" s="23" customFormat="1"/>
    <row r="89" spans="1:1">
      <c r="A89" s="23"/>
    </row>
    <row r="90" spans="1:1">
      <c r="A90" s="23"/>
    </row>
    <row r="91" spans="1:1">
      <c r="A91" s="23"/>
    </row>
    <row r="92" spans="1:1">
      <c r="A92" s="23"/>
    </row>
    <row r="93" spans="1:1">
      <c r="A93" s="23"/>
    </row>
    <row r="94" spans="1:1">
      <c r="A94" s="23"/>
    </row>
    <row r="95" spans="1:1">
      <c r="A95" s="23"/>
    </row>
    <row r="96" spans="1:1">
      <c r="A96" s="23"/>
    </row>
    <row r="97" spans="1:1">
      <c r="A97" s="23"/>
    </row>
    <row r="98" spans="1:1">
      <c r="A98" s="23"/>
    </row>
    <row r="99" spans="1:1">
      <c r="A99" s="23"/>
    </row>
    <row r="100" spans="1:1">
      <c r="A100" s="23"/>
    </row>
    <row r="101" spans="1:1">
      <c r="A101" s="23"/>
    </row>
    <row r="102" spans="1:1">
      <c r="A102" s="23"/>
    </row>
    <row r="103" spans="1:1">
      <c r="A103" s="23"/>
    </row>
    <row r="104" spans="1:1">
      <c r="A104" s="23"/>
    </row>
    <row r="105" spans="1:1">
      <c r="A105" s="23"/>
    </row>
    <row r="106" spans="1:1">
      <c r="A106" s="23"/>
    </row>
    <row r="107" spans="1:1">
      <c r="A107" s="23"/>
    </row>
    <row r="108" spans="1:1">
      <c r="A108" s="23"/>
    </row>
    <row r="109" spans="1:1">
      <c r="A109" s="23"/>
    </row>
    <row r="110" spans="1:1">
      <c r="A110" s="23"/>
    </row>
    <row r="111" spans="1:1">
      <c r="A111" s="23"/>
    </row>
    <row r="112" spans="1:1">
      <c r="A112" s="23"/>
    </row>
    <row r="113" spans="1:1">
      <c r="A113" s="23"/>
    </row>
    <row r="114" spans="1:1">
      <c r="A114" s="23"/>
    </row>
    <row r="115" spans="1:1">
      <c r="A115" s="23"/>
    </row>
    <row r="116" spans="1:1">
      <c r="A116" s="23"/>
    </row>
    <row r="117" spans="1:1">
      <c r="A117" s="23"/>
    </row>
    <row r="118" spans="1:1">
      <c r="A118" s="23"/>
    </row>
    <row r="119" spans="1:1">
      <c r="A119" s="23"/>
    </row>
    <row r="120" spans="1:1">
      <c r="A120" s="23"/>
    </row>
    <row r="121" spans="1:1">
      <c r="A121" s="23"/>
    </row>
    <row r="122" spans="1:1">
      <c r="A122" s="23"/>
    </row>
    <row r="123" spans="1:1">
      <c r="A123" s="23"/>
    </row>
    <row r="124" spans="1:1">
      <c r="A124" s="23"/>
    </row>
    <row r="125" spans="1:1">
      <c r="A125" s="23"/>
    </row>
    <row r="126" spans="1:1">
      <c r="A126" s="23"/>
    </row>
    <row r="127" spans="1:1">
      <c r="A127" s="23"/>
    </row>
    <row r="128" spans="1:1">
      <c r="A128" s="23"/>
    </row>
    <row r="129" spans="1:1">
      <c r="A129" s="23"/>
    </row>
    <row r="130" spans="1:1">
      <c r="A130" s="23"/>
    </row>
    <row r="131" spans="1:1">
      <c r="A131" s="23"/>
    </row>
    <row r="132" spans="1:1">
      <c r="A132" s="23"/>
    </row>
    <row r="133" spans="1:1">
      <c r="A133" s="23"/>
    </row>
    <row r="134" spans="1:1">
      <c r="A134" s="23"/>
    </row>
    <row r="135" spans="1:1">
      <c r="A135" s="23"/>
    </row>
    <row r="136" spans="1:1">
      <c r="A136" s="23"/>
    </row>
    <row r="137" spans="1:1">
      <c r="A137" s="23"/>
    </row>
    <row r="138" spans="1:1">
      <c r="A138" s="23"/>
    </row>
    <row r="139" spans="1:1">
      <c r="A139" s="23"/>
    </row>
    <row r="140" spans="1:1">
      <c r="A140" s="23"/>
    </row>
    <row r="141" spans="1:1">
      <c r="A141" s="23"/>
    </row>
    <row r="142" spans="1:1">
      <c r="A142" s="23"/>
    </row>
    <row r="143" spans="1:1">
      <c r="A143" s="23"/>
    </row>
    <row r="144" spans="1:1">
      <c r="A144" s="23"/>
    </row>
    <row r="145" spans="1:1">
      <c r="A145" s="23"/>
    </row>
    <row r="146" spans="1:1">
      <c r="A146" s="23"/>
    </row>
    <row r="147" spans="1:1">
      <c r="A147" s="23"/>
    </row>
    <row r="148" spans="1:1">
      <c r="A148" s="23"/>
    </row>
    <row r="149" spans="1:1">
      <c r="A149" s="23"/>
    </row>
    <row r="150" spans="1:1">
      <c r="A150" s="23"/>
    </row>
    <row r="151" spans="1:1">
      <c r="A151" s="23"/>
    </row>
    <row r="152" spans="1:1">
      <c r="A152" s="23"/>
    </row>
    <row r="153" spans="1:1">
      <c r="A153" s="23"/>
    </row>
    <row r="154" spans="1:1">
      <c r="A154" s="23"/>
    </row>
    <row r="155" spans="1:1">
      <c r="A155" s="23"/>
    </row>
    <row r="156" spans="1:1">
      <c r="A156" s="23"/>
    </row>
    <row r="157" spans="1:1">
      <c r="A157" s="23"/>
    </row>
    <row r="158" spans="1:1">
      <c r="A158" s="23"/>
    </row>
    <row r="159" spans="1:1">
      <c r="A159" s="23"/>
    </row>
    <row r="160" spans="1:1">
      <c r="A160" s="23"/>
    </row>
    <row r="161" spans="1:1">
      <c r="A161" s="23"/>
    </row>
    <row r="162" spans="1:1">
      <c r="A162" s="23"/>
    </row>
    <row r="163" spans="1:1">
      <c r="A163" s="23"/>
    </row>
    <row r="164" spans="1:1">
      <c r="A164" s="23"/>
    </row>
    <row r="165" spans="1:1">
      <c r="A165" s="23"/>
    </row>
    <row r="166" spans="1:1">
      <c r="A166" s="23"/>
    </row>
    <row r="167" spans="1:1">
      <c r="A167" s="23"/>
    </row>
    <row r="168" spans="1:1">
      <c r="A168" s="23"/>
    </row>
    <row r="169" spans="1:1">
      <c r="A169" s="23"/>
    </row>
    <row r="170" spans="1:1">
      <c r="A170" s="23"/>
    </row>
    <row r="171" spans="1:1">
      <c r="A171" s="23"/>
    </row>
    <row r="172" spans="1:1">
      <c r="A172" s="23"/>
    </row>
    <row r="173" spans="1:1">
      <c r="A173" s="23"/>
    </row>
    <row r="174" spans="1:1">
      <c r="A174" s="23"/>
    </row>
    <row r="175" spans="1:1">
      <c r="A175" s="23"/>
    </row>
    <row r="176" spans="1:1">
      <c r="A176" s="23"/>
    </row>
    <row r="177" spans="1:1">
      <c r="A177" s="23"/>
    </row>
    <row r="178" spans="1:1">
      <c r="A178" s="23"/>
    </row>
    <row r="179" spans="1:1">
      <c r="A179" s="23"/>
    </row>
    <row r="180" spans="1:1">
      <c r="A180" s="23"/>
    </row>
    <row r="181" spans="1:1">
      <c r="A181" s="23"/>
    </row>
    <row r="182" spans="1:1">
      <c r="A182" s="23"/>
    </row>
    <row r="183" spans="1:1">
      <c r="A183" s="23"/>
    </row>
    <row r="184" spans="1:1">
      <c r="A184" s="23"/>
    </row>
    <row r="185" spans="1:1">
      <c r="A185" s="23"/>
    </row>
    <row r="186" spans="1:1">
      <c r="A186" s="23"/>
    </row>
    <row r="187" spans="1:1">
      <c r="A187" s="23"/>
    </row>
    <row r="188" spans="1:1">
      <c r="A188" s="23"/>
    </row>
    <row r="189" spans="1:1">
      <c r="A189" s="23"/>
    </row>
    <row r="190" spans="1:1">
      <c r="A190" s="23"/>
    </row>
    <row r="191" spans="1:1">
      <c r="A191" s="23"/>
    </row>
    <row r="192" spans="1:1">
      <c r="A192" s="23"/>
    </row>
    <row r="193" spans="1:1">
      <c r="A193" s="23"/>
    </row>
    <row r="194" spans="1:1">
      <c r="A194" s="23"/>
    </row>
    <row r="195" spans="1:1">
      <c r="A195" s="23"/>
    </row>
    <row r="196" spans="1:1">
      <c r="A196" s="23"/>
    </row>
    <row r="197" spans="1:1">
      <c r="A197" s="23"/>
    </row>
    <row r="198" spans="1:1">
      <c r="A198" s="23"/>
    </row>
    <row r="199" spans="1:1">
      <c r="A199" s="23"/>
    </row>
    <row r="200" spans="1:1">
      <c r="A200" s="23"/>
    </row>
    <row r="201" spans="1:1">
      <c r="A201" s="23"/>
    </row>
    <row r="202" spans="1:1">
      <c r="A202" s="23"/>
    </row>
    <row r="203" spans="1:1">
      <c r="A203" s="23"/>
    </row>
    <row r="204" spans="1:1">
      <c r="A204" s="23"/>
    </row>
    <row r="205" spans="1:1">
      <c r="A205" s="23"/>
    </row>
    <row r="206" spans="1:1">
      <c r="A206" s="23"/>
    </row>
    <row r="207" spans="1:1">
      <c r="A207" s="23"/>
    </row>
    <row r="208" spans="1:1">
      <c r="A208" s="23"/>
    </row>
    <row r="209" spans="1:1">
      <c r="A209" s="23"/>
    </row>
    <row r="210" spans="1:1">
      <c r="A210" s="23"/>
    </row>
    <row r="211" spans="1:1">
      <c r="A211" s="23"/>
    </row>
    <row r="212" spans="1:1">
      <c r="A212" s="23"/>
    </row>
    <row r="213" spans="1:1">
      <c r="A213" s="23"/>
    </row>
    <row r="214" spans="1:1">
      <c r="A214" s="23"/>
    </row>
    <row r="215" spans="1:1">
      <c r="A215" s="23"/>
    </row>
    <row r="216" spans="1:1">
      <c r="A216" s="23"/>
    </row>
    <row r="217" spans="1:1">
      <c r="A217" s="23"/>
    </row>
    <row r="218" spans="1:1">
      <c r="A218" s="23"/>
    </row>
    <row r="219" spans="1:1">
      <c r="A219" s="23"/>
    </row>
    <row r="220" spans="1:1">
      <c r="A220" s="23"/>
    </row>
    <row r="221" spans="1:1">
      <c r="A221" s="23"/>
    </row>
    <row r="222" spans="1:1">
      <c r="A222" s="23"/>
    </row>
    <row r="223" spans="1:1">
      <c r="A223" s="23"/>
    </row>
    <row r="224" spans="1:1">
      <c r="A224" s="23"/>
    </row>
    <row r="225" spans="1:1">
      <c r="A225" s="23"/>
    </row>
    <row r="226" spans="1:1">
      <c r="A226" s="23"/>
    </row>
    <row r="227" spans="1:1">
      <c r="A227" s="23"/>
    </row>
    <row r="228" spans="1:1">
      <c r="A228" s="23"/>
    </row>
    <row r="229" spans="1:1">
      <c r="A229" s="23"/>
    </row>
    <row r="230" spans="1:1">
      <c r="A230" s="23"/>
    </row>
    <row r="231" spans="1:1">
      <c r="A231" s="23"/>
    </row>
    <row r="232" spans="1:1">
      <c r="A232" s="23"/>
    </row>
    <row r="233" spans="1:1">
      <c r="A233" s="23"/>
    </row>
    <row r="234" spans="1:1">
      <c r="A234" s="23"/>
    </row>
    <row r="235" spans="1:1">
      <c r="A235" s="23"/>
    </row>
    <row r="236" spans="1:1">
      <c r="A236" s="23"/>
    </row>
    <row r="237" spans="1:1">
      <c r="A237" s="23"/>
    </row>
    <row r="238" spans="1:1">
      <c r="A238" s="23"/>
    </row>
    <row r="239" spans="1:1">
      <c r="A239" s="23"/>
    </row>
    <row r="240" spans="1:1">
      <c r="A240" s="23"/>
    </row>
    <row r="241" spans="1:1">
      <c r="A241" s="23"/>
    </row>
    <row r="242" spans="1:1">
      <c r="A242" s="23"/>
    </row>
    <row r="243" spans="1:1">
      <c r="A243" s="23"/>
    </row>
    <row r="244" spans="1:1">
      <c r="A244" s="23"/>
    </row>
    <row r="245" spans="1:1">
      <c r="A245" s="23"/>
    </row>
    <row r="246" spans="1:1">
      <c r="A246" s="23"/>
    </row>
    <row r="247" spans="1:1">
      <c r="A247" s="23"/>
    </row>
    <row r="248" spans="1:1">
      <c r="A248" s="23"/>
    </row>
    <row r="249" spans="1:1">
      <c r="A249" s="23"/>
    </row>
    <row r="250" spans="1:1">
      <c r="A250" s="23"/>
    </row>
    <row r="251" spans="1:1">
      <c r="A251" s="23"/>
    </row>
    <row r="252" spans="1:1">
      <c r="A252" s="23"/>
    </row>
    <row r="253" spans="1:1">
      <c r="A253" s="23"/>
    </row>
    <row r="254" spans="1:1">
      <c r="A254" s="23"/>
    </row>
    <row r="255" spans="1:1">
      <c r="A255" s="23"/>
    </row>
    <row r="256" spans="1:1">
      <c r="A256" s="23"/>
    </row>
    <row r="257" spans="1:1">
      <c r="A257" s="23"/>
    </row>
    <row r="258" spans="1:1">
      <c r="A258" s="23"/>
    </row>
    <row r="259" spans="1:1">
      <c r="A259" s="23"/>
    </row>
    <row r="260" spans="1:1">
      <c r="A260" s="23"/>
    </row>
    <row r="261" spans="1:1">
      <c r="A261" s="23"/>
    </row>
    <row r="262" spans="1:1">
      <c r="A262" s="23"/>
    </row>
    <row r="263" spans="1:1">
      <c r="A263" s="23"/>
    </row>
    <row r="264" spans="1:1">
      <c r="A264" s="23"/>
    </row>
    <row r="265" spans="1:1">
      <c r="A265" s="23"/>
    </row>
    <row r="266" spans="1:1">
      <c r="A266" s="23"/>
    </row>
    <row r="267" spans="1:1">
      <c r="A267" s="23"/>
    </row>
    <row r="268" spans="1:1">
      <c r="A268" s="23"/>
    </row>
    <row r="269" spans="1:1">
      <c r="A269" s="23"/>
    </row>
    <row r="270" spans="1:1">
      <c r="A270" s="23"/>
    </row>
    <row r="271" spans="1:1">
      <c r="A271" s="23"/>
    </row>
    <row r="272" spans="1:1">
      <c r="A272" s="23"/>
    </row>
    <row r="273" spans="1:1">
      <c r="A273" s="23"/>
    </row>
    <row r="274" spans="1:1">
      <c r="A274" s="23"/>
    </row>
    <row r="275" spans="1:1">
      <c r="A275" s="23"/>
    </row>
    <row r="276" spans="1:1">
      <c r="A276" s="23"/>
    </row>
    <row r="277" spans="1:1">
      <c r="A277" s="23"/>
    </row>
    <row r="278" spans="1:1">
      <c r="A278" s="23"/>
    </row>
    <row r="279" spans="1:1">
      <c r="A279" s="23"/>
    </row>
    <row r="280" spans="1:1">
      <c r="A280" s="23"/>
    </row>
    <row r="281" spans="1:1">
      <c r="A281" s="23"/>
    </row>
    <row r="282" spans="1:1">
      <c r="A282" s="23"/>
    </row>
    <row r="283" spans="1:1">
      <c r="A283" s="23"/>
    </row>
    <row r="284" spans="1:1">
      <c r="A284" s="23"/>
    </row>
    <row r="285" spans="1:1">
      <c r="A285" s="23"/>
    </row>
    <row r="286" spans="1:1">
      <c r="A286" s="23"/>
    </row>
    <row r="287" spans="1:1">
      <c r="A287" s="23"/>
    </row>
    <row r="288" spans="1:1">
      <c r="A288" s="23"/>
    </row>
    <row r="289" spans="1:1">
      <c r="A289" s="23"/>
    </row>
    <row r="290" spans="1:1">
      <c r="A290" s="23"/>
    </row>
    <row r="291" spans="1:1">
      <c r="A291" s="23"/>
    </row>
    <row r="292" spans="1:1">
      <c r="A292" s="23"/>
    </row>
    <row r="293" spans="1:1">
      <c r="A293" s="23"/>
    </row>
    <row r="294" spans="1:1">
      <c r="A294" s="23"/>
    </row>
    <row r="295" spans="1:1">
      <c r="A295" s="23"/>
    </row>
    <row r="296" spans="1:1">
      <c r="A296" s="23"/>
    </row>
    <row r="297" spans="1:1">
      <c r="A297" s="23"/>
    </row>
    <row r="298" spans="1:1">
      <c r="A298" s="23"/>
    </row>
    <row r="299" spans="1:1">
      <c r="A299" s="23"/>
    </row>
    <row r="300" spans="1:1">
      <c r="A300" s="23"/>
    </row>
    <row r="301" spans="1:1">
      <c r="A301" s="23"/>
    </row>
    <row r="302" spans="1:1">
      <c r="A302" s="23"/>
    </row>
    <row r="303" spans="1:1">
      <c r="A303" s="23"/>
    </row>
    <row r="304" spans="1:1">
      <c r="A304" s="23"/>
    </row>
    <row r="305" spans="1:1">
      <c r="A305" s="23"/>
    </row>
    <row r="306" spans="1:1">
      <c r="A306" s="23"/>
    </row>
    <row r="307" spans="1:1">
      <c r="A307" s="23"/>
    </row>
    <row r="308" spans="1:1">
      <c r="A308" s="23"/>
    </row>
    <row r="309" spans="1:1">
      <c r="A309" s="23"/>
    </row>
    <row r="310" spans="1:1">
      <c r="A310" s="23"/>
    </row>
    <row r="311" spans="1:1">
      <c r="A311" s="23"/>
    </row>
    <row r="312" spans="1:1">
      <c r="A312" s="23"/>
    </row>
    <row r="313" spans="1:1">
      <c r="A313" s="23"/>
    </row>
    <row r="314" spans="1:1">
      <c r="A314" s="23"/>
    </row>
    <row r="315" spans="1:1">
      <c r="A315" s="23"/>
    </row>
    <row r="316" spans="1:1">
      <c r="A316" s="23"/>
    </row>
    <row r="317" spans="1:1">
      <c r="A317" s="23"/>
    </row>
    <row r="318" spans="1:1">
      <c r="A318" s="23"/>
    </row>
    <row r="319" spans="1:1">
      <c r="A319" s="23"/>
    </row>
    <row r="320" spans="1:1">
      <c r="A320" s="23"/>
    </row>
    <row r="321" spans="1:1">
      <c r="A321" s="23"/>
    </row>
    <row r="322" spans="1:1">
      <c r="A322" s="23"/>
    </row>
    <row r="323" spans="1:1">
      <c r="A323" s="23"/>
    </row>
    <row r="324" spans="1:1">
      <c r="A324" s="23"/>
    </row>
    <row r="325" spans="1:1">
      <c r="A325" s="23"/>
    </row>
    <row r="326" spans="1:1">
      <c r="A326" s="23"/>
    </row>
    <row r="327" spans="1:1">
      <c r="A327" s="23"/>
    </row>
    <row r="328" spans="1:1">
      <c r="A328" s="23"/>
    </row>
    <row r="329" spans="1:1">
      <c r="A329" s="23"/>
    </row>
    <row r="330" spans="1:1">
      <c r="A330" s="23"/>
    </row>
    <row r="331" spans="1:1">
      <c r="A331" s="23"/>
    </row>
    <row r="332" spans="1:1">
      <c r="A332" s="23"/>
    </row>
    <row r="333" spans="1:1">
      <c r="A333" s="23"/>
    </row>
    <row r="334" spans="1:1">
      <c r="A334" s="23"/>
    </row>
    <row r="335" spans="1:1">
      <c r="A335" s="23"/>
    </row>
    <row r="336" spans="1:1">
      <c r="A336" s="23"/>
    </row>
    <row r="337" spans="1:1">
      <c r="A337" s="23"/>
    </row>
    <row r="338" spans="1:1">
      <c r="A338" s="23"/>
    </row>
    <row r="339" spans="1:1">
      <c r="A339" s="23"/>
    </row>
    <row r="340" spans="1:1">
      <c r="A340" s="23"/>
    </row>
    <row r="341" spans="1:1">
      <c r="A341" s="23"/>
    </row>
    <row r="342" spans="1:1">
      <c r="A342" s="23"/>
    </row>
    <row r="343" spans="1:1">
      <c r="A343" s="23"/>
    </row>
    <row r="344" spans="1:1">
      <c r="A344" s="23"/>
    </row>
    <row r="345" spans="1:1">
      <c r="A345" s="23"/>
    </row>
    <row r="346" spans="1:1">
      <c r="A346" s="23"/>
    </row>
    <row r="347" spans="1:1">
      <c r="A347" s="23"/>
    </row>
    <row r="348" spans="1:1">
      <c r="A348" s="23"/>
    </row>
    <row r="349" spans="1:1">
      <c r="A349" s="23"/>
    </row>
    <row r="350" spans="1:1">
      <c r="A350" s="23"/>
    </row>
    <row r="351" spans="1:1">
      <c r="A351" s="23"/>
    </row>
    <row r="352" spans="1:1">
      <c r="A352" s="23"/>
    </row>
    <row r="353" spans="1:1">
      <c r="A353" s="23"/>
    </row>
    <row r="354" spans="1:1">
      <c r="A354" s="23"/>
    </row>
    <row r="355" spans="1:1">
      <c r="A355" s="23"/>
    </row>
    <row r="356" spans="1:1">
      <c r="A356" s="23"/>
    </row>
    <row r="357" spans="1:1">
      <c r="A357" s="23"/>
    </row>
    <row r="358" spans="1:1">
      <c r="A358" s="23"/>
    </row>
    <row r="359" spans="1:1">
      <c r="A359" s="23"/>
    </row>
    <row r="360" spans="1:1">
      <c r="A360" s="23"/>
    </row>
    <row r="361" spans="1:1">
      <c r="A361" s="23"/>
    </row>
    <row r="362" spans="1:1">
      <c r="A362" s="23"/>
    </row>
    <row r="363" spans="1:1">
      <c r="A363" s="23"/>
    </row>
    <row r="364" spans="1:1">
      <c r="A364" s="23"/>
    </row>
    <row r="365" spans="1:1">
      <c r="A365" s="23"/>
    </row>
    <row r="366" spans="1:1">
      <c r="A366" s="23"/>
    </row>
    <row r="367" spans="1:1">
      <c r="A367" s="23"/>
    </row>
    <row r="368" spans="1:1">
      <c r="A368" s="23"/>
    </row>
    <row r="369" spans="1:1">
      <c r="A369" s="23"/>
    </row>
    <row r="370" spans="1:1">
      <c r="A370" s="23"/>
    </row>
    <row r="371" spans="1:1">
      <c r="A371" s="23"/>
    </row>
    <row r="372" spans="1:1">
      <c r="A372" s="23"/>
    </row>
    <row r="373" spans="1:1">
      <c r="A373" s="23"/>
    </row>
    <row r="374" spans="1:1">
      <c r="A374" s="23"/>
    </row>
    <row r="375" spans="1:1">
      <c r="A375" s="23"/>
    </row>
    <row r="376" spans="1:1">
      <c r="A376" s="23"/>
    </row>
    <row r="377" spans="1:1">
      <c r="A377" s="23"/>
    </row>
    <row r="378" spans="1:1">
      <c r="A378" s="23"/>
    </row>
    <row r="379" spans="1:1">
      <c r="A379" s="23"/>
    </row>
    <row r="380" spans="1:1">
      <c r="A380" s="23"/>
    </row>
    <row r="381" spans="1:1">
      <c r="A381" s="23"/>
    </row>
    <row r="382" spans="1:1">
      <c r="A382" s="23"/>
    </row>
    <row r="383" spans="1:1">
      <c r="A383" s="23"/>
    </row>
    <row r="384" spans="1:1">
      <c r="A384" s="23"/>
    </row>
    <row r="385" spans="1:1">
      <c r="A385" s="23"/>
    </row>
    <row r="386" spans="1:1">
      <c r="A386" s="23"/>
    </row>
    <row r="387" spans="1:1">
      <c r="A387" s="23"/>
    </row>
    <row r="388" spans="1:1">
      <c r="A388" s="23"/>
    </row>
    <row r="389" spans="1:1">
      <c r="A389" s="23"/>
    </row>
    <row r="390" spans="1:1">
      <c r="A390" s="23"/>
    </row>
    <row r="391" spans="1:1">
      <c r="A391" s="23"/>
    </row>
    <row r="392" spans="1:1">
      <c r="A392" s="23"/>
    </row>
    <row r="393" spans="1:1">
      <c r="A393" s="23"/>
    </row>
    <row r="394" spans="1:1">
      <c r="A394" s="23"/>
    </row>
    <row r="395" spans="1:1">
      <c r="A395" s="23"/>
    </row>
    <row r="396" spans="1:1">
      <c r="A396" s="23"/>
    </row>
    <row r="397" spans="1:1">
      <c r="A397" s="23"/>
    </row>
    <row r="398" spans="1:1">
      <c r="A398" s="23"/>
    </row>
    <row r="399" spans="1:1">
      <c r="A399" s="23"/>
    </row>
    <row r="400" spans="1:1">
      <c r="A400" s="23"/>
    </row>
    <row r="401" spans="1:1">
      <c r="A401" s="23"/>
    </row>
    <row r="402" spans="1:1">
      <c r="A402" s="23"/>
    </row>
    <row r="403" spans="1:1">
      <c r="A403" s="23"/>
    </row>
    <row r="404" spans="1:1">
      <c r="A404" s="23"/>
    </row>
    <row r="405" spans="1:1">
      <c r="A405" s="23"/>
    </row>
    <row r="406" spans="1:1">
      <c r="A406" s="23"/>
    </row>
    <row r="407" spans="1:1">
      <c r="A407" s="23"/>
    </row>
    <row r="408" spans="1:1">
      <c r="A408" s="23"/>
    </row>
    <row r="409" spans="1:1">
      <c r="A409" s="23"/>
    </row>
    <row r="410" spans="1:1">
      <c r="A410" s="23"/>
    </row>
    <row r="411" spans="1:1">
      <c r="A411" s="23"/>
    </row>
    <row r="412" spans="1:1">
      <c r="A412" s="23"/>
    </row>
    <row r="413" spans="1:1">
      <c r="A413" s="23"/>
    </row>
    <row r="414" spans="1:1">
      <c r="A414" s="23"/>
    </row>
    <row r="415" spans="1:1">
      <c r="A415" s="23"/>
    </row>
    <row r="416" spans="1:1">
      <c r="A416" s="23"/>
    </row>
    <row r="417" spans="1:1">
      <c r="A417" s="23"/>
    </row>
    <row r="418" spans="1:1">
      <c r="A418" s="23"/>
    </row>
    <row r="419" spans="1:1">
      <c r="A419" s="23"/>
    </row>
    <row r="420" spans="1:1">
      <c r="A420" s="23"/>
    </row>
    <row r="421" spans="1:1">
      <c r="A421" s="23"/>
    </row>
    <row r="422" spans="1:1">
      <c r="A422" s="23"/>
    </row>
    <row r="423" spans="1:1">
      <c r="A423" s="23"/>
    </row>
    <row r="424" spans="1:1">
      <c r="A424" s="23"/>
    </row>
    <row r="425" spans="1:1">
      <c r="A425" s="23"/>
    </row>
    <row r="426" spans="1:1">
      <c r="A426" s="23"/>
    </row>
    <row r="427" spans="1:1">
      <c r="A427" s="23"/>
    </row>
    <row r="428" spans="1:1">
      <c r="A428" s="23"/>
    </row>
    <row r="429" spans="1:1">
      <c r="A429" s="23"/>
    </row>
    <row r="430" spans="1:1">
      <c r="A430" s="23"/>
    </row>
    <row r="431" spans="1:1">
      <c r="A431" s="23"/>
    </row>
    <row r="432" spans="1:1">
      <c r="A432" s="23"/>
    </row>
    <row r="433" spans="1:1">
      <c r="A433" s="23"/>
    </row>
    <row r="434" spans="1:1">
      <c r="A434" s="23"/>
    </row>
    <row r="435" spans="1:1">
      <c r="A435" s="23"/>
    </row>
    <row r="436" spans="1:1">
      <c r="A436" s="23"/>
    </row>
    <row r="437" spans="1:1">
      <c r="A437" s="23"/>
    </row>
    <row r="438" spans="1:1">
      <c r="A438" s="23"/>
    </row>
    <row r="439" spans="1:1">
      <c r="A439" s="23"/>
    </row>
    <row r="440" spans="1:1">
      <c r="A440" s="23"/>
    </row>
    <row r="441" spans="1:1">
      <c r="A441" s="23"/>
    </row>
    <row r="442" spans="1:1">
      <c r="A442" s="23"/>
    </row>
    <row r="443" spans="1:1">
      <c r="A443" s="23"/>
    </row>
    <row r="444" spans="1:1">
      <c r="A444" s="23"/>
    </row>
    <row r="445" spans="1:1">
      <c r="A445" s="23"/>
    </row>
    <row r="446" spans="1:1">
      <c r="A446" s="23"/>
    </row>
    <row r="447" spans="1:1">
      <c r="A447" s="23"/>
    </row>
    <row r="448" spans="1:1">
      <c r="A448" s="23"/>
    </row>
    <row r="449" spans="1:1">
      <c r="A449" s="23"/>
    </row>
    <row r="450" spans="1:1">
      <c r="A450" s="23"/>
    </row>
    <row r="451" spans="1:1">
      <c r="A451" s="23"/>
    </row>
    <row r="452" spans="1:1">
      <c r="A452" s="23"/>
    </row>
    <row r="453" spans="1:1">
      <c r="A453" s="23"/>
    </row>
    <row r="454" spans="1:1">
      <c r="A454" s="23"/>
    </row>
    <row r="455" spans="1:1">
      <c r="A455" s="23"/>
    </row>
    <row r="456" spans="1:1">
      <c r="A456" s="23"/>
    </row>
    <row r="457" spans="1:1">
      <c r="A457" s="23"/>
    </row>
    <row r="458" spans="1:1">
      <c r="A458" s="23"/>
    </row>
    <row r="459" spans="1:1">
      <c r="A459" s="23"/>
    </row>
    <row r="460" spans="1:1">
      <c r="A460" s="23"/>
    </row>
    <row r="461" spans="1:1">
      <c r="A461" s="23"/>
    </row>
    <row r="462" spans="1:1">
      <c r="A462" s="23"/>
    </row>
    <row r="463" spans="1:1">
      <c r="A463" s="23"/>
    </row>
    <row r="464" spans="1:1">
      <c r="A464" s="23"/>
    </row>
    <row r="465" spans="1:1">
      <c r="A465" s="23"/>
    </row>
    <row r="466" spans="1:1">
      <c r="A466" s="23"/>
    </row>
    <row r="467" spans="1:1">
      <c r="A467" s="23"/>
    </row>
    <row r="468" spans="1:1">
      <c r="A468" s="23"/>
    </row>
    <row r="469" spans="1:1">
      <c r="A469" s="23"/>
    </row>
    <row r="470" spans="1:1">
      <c r="A470" s="23"/>
    </row>
    <row r="471" spans="1:1">
      <c r="A471" s="23"/>
    </row>
    <row r="472" spans="1:1">
      <c r="A472" s="23"/>
    </row>
    <row r="473" spans="1:1">
      <c r="A473" s="23"/>
    </row>
    <row r="474" spans="1:1">
      <c r="A474" s="23"/>
    </row>
    <row r="475" spans="1:1">
      <c r="A475" s="23"/>
    </row>
    <row r="476" spans="1:1">
      <c r="A476" s="23"/>
    </row>
    <row r="477" spans="1:1">
      <c r="A477" s="23"/>
    </row>
    <row r="478" spans="1:1">
      <c r="A478" s="23"/>
    </row>
    <row r="479" spans="1:1">
      <c r="A479" s="23"/>
    </row>
    <row r="480" spans="1:1">
      <c r="A480" s="23"/>
    </row>
    <row r="481" spans="1:1">
      <c r="A481" s="23"/>
    </row>
    <row r="482" spans="1:1">
      <c r="A482" s="23"/>
    </row>
    <row r="483" spans="1:1">
      <c r="A483" s="23"/>
    </row>
    <row r="484" spans="1:1">
      <c r="A484" s="23"/>
    </row>
    <row r="485" spans="1:1">
      <c r="A485" s="23"/>
    </row>
    <row r="486" spans="1:1">
      <c r="A486" s="23"/>
    </row>
    <row r="487" spans="1:1">
      <c r="A487" s="23"/>
    </row>
    <row r="488" spans="1:1">
      <c r="A488" s="23"/>
    </row>
    <row r="489" spans="1:1">
      <c r="A489" s="23"/>
    </row>
    <row r="490" spans="1:1">
      <c r="A490" s="23"/>
    </row>
    <row r="491" spans="1:1">
      <c r="A491" s="23"/>
    </row>
    <row r="492" spans="1:1">
      <c r="A492" s="23"/>
    </row>
    <row r="493" spans="1:1">
      <c r="A493" s="23"/>
    </row>
    <row r="494" spans="1:1">
      <c r="A494" s="23"/>
    </row>
    <row r="495" spans="1:1">
      <c r="A495" s="23"/>
    </row>
    <row r="496" spans="1:1">
      <c r="A496" s="23"/>
    </row>
    <row r="497" spans="1:1">
      <c r="A497" s="23"/>
    </row>
    <row r="498" spans="1:1">
      <c r="A498" s="23"/>
    </row>
    <row r="499" spans="1:1">
      <c r="A499" s="23"/>
    </row>
    <row r="500" spans="1:1">
      <c r="A500" s="23"/>
    </row>
    <row r="501" spans="1:1">
      <c r="A501" s="23"/>
    </row>
    <row r="502" spans="1:1">
      <c r="A502" s="23"/>
    </row>
    <row r="503" spans="1:1">
      <c r="A503" s="23"/>
    </row>
    <row r="504" spans="1:1">
      <c r="A504" s="23"/>
    </row>
    <row r="505" spans="1:1">
      <c r="A505" s="23"/>
    </row>
    <row r="506" spans="1:1">
      <c r="A506" s="23"/>
    </row>
    <row r="507" spans="1:1">
      <c r="A507" s="23"/>
    </row>
    <row r="508" spans="1:1">
      <c r="A508" s="23"/>
    </row>
    <row r="509" spans="1:1">
      <c r="A509" s="23"/>
    </row>
    <row r="510" spans="1:1">
      <c r="A510" s="23"/>
    </row>
    <row r="511" spans="1:1">
      <c r="A511" s="23"/>
    </row>
    <row r="512" spans="1:1">
      <c r="A512" s="23"/>
    </row>
    <row r="513" spans="1:1">
      <c r="A513" s="23"/>
    </row>
    <row r="514" spans="1:1">
      <c r="A514" s="23"/>
    </row>
    <row r="515" spans="1:1">
      <c r="A515" s="23"/>
    </row>
    <row r="516" spans="1:1">
      <c r="A516" s="23"/>
    </row>
    <row r="517" spans="1:1">
      <c r="A517" s="23"/>
    </row>
    <row r="518" spans="1:1">
      <c r="A518" s="23"/>
    </row>
    <row r="519" spans="1:1">
      <c r="A519" s="23"/>
    </row>
    <row r="520" spans="1:1">
      <c r="A520" s="23"/>
    </row>
    <row r="521" spans="1:1">
      <c r="A521" s="23"/>
    </row>
    <row r="522" spans="1:1">
      <c r="A522" s="23"/>
    </row>
    <row r="523" spans="1:1">
      <c r="A523" s="23"/>
    </row>
    <row r="524" spans="1:1">
      <c r="A524" s="23"/>
    </row>
    <row r="525" spans="1:1">
      <c r="A525" s="23"/>
    </row>
    <row r="526" spans="1:1">
      <c r="A526" s="23"/>
    </row>
    <row r="527" spans="1:1">
      <c r="A527" s="23"/>
    </row>
    <row r="528" spans="1:1">
      <c r="A528" s="23"/>
    </row>
    <row r="529" spans="1:1">
      <c r="A529" s="23"/>
    </row>
    <row r="530" spans="1:1">
      <c r="A530" s="23"/>
    </row>
    <row r="531" spans="1:1">
      <c r="A531" s="23"/>
    </row>
    <row r="532" spans="1:1">
      <c r="A532" s="23"/>
    </row>
    <row r="533" spans="1:1">
      <c r="A533" s="23"/>
    </row>
    <row r="534" spans="1:1">
      <c r="A534" s="23"/>
    </row>
    <row r="535" spans="1:1">
      <c r="A535" s="23"/>
    </row>
    <row r="536" spans="1:1">
      <c r="A536" s="23"/>
    </row>
    <row r="537" spans="1:1">
      <c r="A537" s="23"/>
    </row>
    <row r="538" spans="1:1">
      <c r="A538" s="23"/>
    </row>
    <row r="539" spans="1:1">
      <c r="A539" s="23"/>
    </row>
    <row r="540" spans="1:1">
      <c r="A540" s="23"/>
    </row>
    <row r="541" spans="1:1">
      <c r="A541" s="23"/>
    </row>
    <row r="542" spans="1:1">
      <c r="A542" s="23"/>
    </row>
    <row r="543" spans="1:1">
      <c r="A543" s="23"/>
    </row>
    <row r="544" spans="1:1">
      <c r="A544" s="23"/>
    </row>
    <row r="545" spans="1:1">
      <c r="A545" s="23"/>
    </row>
    <row r="546" spans="1:1">
      <c r="A546" s="23"/>
    </row>
    <row r="547" spans="1:1">
      <c r="A547" s="23"/>
    </row>
    <row r="548" spans="1:1">
      <c r="A548" s="23"/>
    </row>
    <row r="549" spans="1:1">
      <c r="A549" s="23"/>
    </row>
    <row r="550" spans="1:1">
      <c r="A550" s="23"/>
    </row>
    <row r="551" spans="1:1">
      <c r="A551" s="23"/>
    </row>
    <row r="552" spans="1:1">
      <c r="A552" s="23"/>
    </row>
    <row r="553" spans="1:1">
      <c r="A553" s="23"/>
    </row>
    <row r="554" spans="1:1">
      <c r="A554" s="23"/>
    </row>
    <row r="555" spans="1:1">
      <c r="A555" s="23"/>
    </row>
    <row r="556" spans="1:1">
      <c r="A556" s="23"/>
    </row>
    <row r="557" spans="1:1">
      <c r="A557" s="23"/>
    </row>
    <row r="558" spans="1:1">
      <c r="A558" s="23"/>
    </row>
    <row r="559" spans="1:1">
      <c r="A559" s="23"/>
    </row>
    <row r="560" spans="1:1">
      <c r="A560" s="23"/>
    </row>
    <row r="561" spans="1:1">
      <c r="A561" s="23"/>
    </row>
    <row r="562" spans="1:1">
      <c r="A562" s="23"/>
    </row>
    <row r="563" spans="1:1">
      <c r="A563" s="23"/>
    </row>
    <row r="564" spans="1:1">
      <c r="A564" s="23"/>
    </row>
    <row r="565" spans="1:1">
      <c r="A565" s="23"/>
    </row>
    <row r="566" spans="1:1">
      <c r="A566" s="23"/>
    </row>
    <row r="567" spans="1:1">
      <c r="A567" s="23"/>
    </row>
    <row r="568" spans="1:1">
      <c r="A568" s="23"/>
    </row>
    <row r="569" spans="1:1">
      <c r="A569" s="23"/>
    </row>
    <row r="570" spans="1:1">
      <c r="A570" s="23"/>
    </row>
    <row r="571" spans="1:1">
      <c r="A571" s="23"/>
    </row>
    <row r="572" spans="1:1">
      <c r="A572" s="23"/>
    </row>
    <row r="573" spans="1:1">
      <c r="A573" s="23"/>
    </row>
    <row r="574" spans="1:1">
      <c r="A574" s="23"/>
    </row>
    <row r="575" spans="1:1">
      <c r="A575" s="23"/>
    </row>
    <row r="576" spans="1:1">
      <c r="A576" s="23"/>
    </row>
    <row r="577" spans="1:1">
      <c r="A577" s="23"/>
    </row>
    <row r="578" spans="1:1">
      <c r="A578" s="23"/>
    </row>
    <row r="579" spans="1:1">
      <c r="A579" s="23"/>
    </row>
    <row r="580" spans="1:1">
      <c r="A580" s="23"/>
    </row>
    <row r="581" spans="1:1">
      <c r="A581" s="23"/>
    </row>
    <row r="582" spans="1:1">
      <c r="A582" s="23"/>
    </row>
    <row r="583" spans="1:1">
      <c r="A583" s="23"/>
    </row>
    <row r="584" spans="1:1">
      <c r="A584" s="23"/>
    </row>
    <row r="585" spans="1:1">
      <c r="A585" s="23"/>
    </row>
    <row r="586" spans="1:1">
      <c r="A586" s="23"/>
    </row>
    <row r="587" spans="1:1">
      <c r="A587" s="23"/>
    </row>
    <row r="588" spans="1:1">
      <c r="A588" s="23"/>
    </row>
    <row r="589" spans="1:1">
      <c r="A589" s="23"/>
    </row>
    <row r="590" spans="1:1">
      <c r="A590" s="23"/>
    </row>
    <row r="591" spans="1:1">
      <c r="A591" s="23"/>
    </row>
    <row r="592" spans="1:1">
      <c r="A592" s="23"/>
    </row>
    <row r="593" spans="1:1">
      <c r="A593" s="23"/>
    </row>
    <row r="594" spans="1:1">
      <c r="A594" s="23"/>
    </row>
    <row r="595" spans="1:1">
      <c r="A595" s="23"/>
    </row>
    <row r="596" spans="1:1">
      <c r="A596" s="23"/>
    </row>
    <row r="597" spans="1:1">
      <c r="A597" s="23"/>
    </row>
    <row r="598" spans="1:1">
      <c r="A598" s="23"/>
    </row>
    <row r="599" spans="1:1">
      <c r="A599" s="23"/>
    </row>
    <row r="600" spans="1:1">
      <c r="A600" s="23"/>
    </row>
    <row r="601" spans="1:1">
      <c r="A601" s="23"/>
    </row>
    <row r="602" spans="1:1">
      <c r="A602" s="23"/>
    </row>
    <row r="603" spans="1:1">
      <c r="A603" s="23"/>
    </row>
    <row r="604" spans="1:1">
      <c r="A604" s="23"/>
    </row>
    <row r="605" spans="1:1">
      <c r="A605" s="23"/>
    </row>
    <row r="606" spans="1:1">
      <c r="A606" s="23"/>
    </row>
    <row r="607" spans="1:1">
      <c r="A607" s="23"/>
    </row>
    <row r="608" spans="1:1">
      <c r="A608" s="23"/>
    </row>
    <row r="609" spans="1:1">
      <c r="A609" s="23"/>
    </row>
    <row r="610" spans="1:1">
      <c r="A610" s="23"/>
    </row>
    <row r="611" spans="1:1">
      <c r="A611" s="23"/>
    </row>
    <row r="612" spans="1:1">
      <c r="A612" s="23"/>
    </row>
    <row r="613" spans="1:1">
      <c r="A613" s="23"/>
    </row>
    <row r="614" spans="1:1">
      <c r="A614" s="23"/>
    </row>
    <row r="615" spans="1:1">
      <c r="A615" s="23"/>
    </row>
    <row r="616" spans="1:1">
      <c r="A616" s="23"/>
    </row>
    <row r="617" spans="1:1">
      <c r="A617" s="23"/>
    </row>
    <row r="618" spans="1:1">
      <c r="A618" s="23"/>
    </row>
    <row r="619" spans="1:1">
      <c r="A619" s="23"/>
    </row>
    <row r="620" spans="1:1">
      <c r="A620" s="23"/>
    </row>
    <row r="621" spans="1:1">
      <c r="A621" s="23"/>
    </row>
    <row r="622" spans="1:1">
      <c r="A622" s="23"/>
    </row>
    <row r="623" spans="1:1">
      <c r="A623" s="23"/>
    </row>
    <row r="624" spans="1:1">
      <c r="A624" s="23"/>
    </row>
    <row r="625" spans="1:1">
      <c r="A625" s="23"/>
    </row>
    <row r="626" spans="1:1">
      <c r="A626" s="23"/>
    </row>
    <row r="627" spans="1:1">
      <c r="A627" s="23"/>
    </row>
    <row r="628" spans="1:1">
      <c r="A628" s="23"/>
    </row>
    <row r="629" spans="1:1">
      <c r="A629" s="23"/>
    </row>
    <row r="630" spans="1:1">
      <c r="A630" s="23"/>
    </row>
    <row r="631" spans="1:1">
      <c r="A631" s="23"/>
    </row>
    <row r="632" spans="1:1">
      <c r="A632" s="23"/>
    </row>
    <row r="633" spans="1:1">
      <c r="A633" s="23"/>
    </row>
    <row r="634" spans="1:1">
      <c r="A634" s="23"/>
    </row>
    <row r="635" spans="1:1">
      <c r="A635" s="23"/>
    </row>
    <row r="636" spans="1:1">
      <c r="A636" s="23"/>
    </row>
    <row r="637" spans="1:1">
      <c r="A637" s="23"/>
    </row>
    <row r="638" spans="1:1">
      <c r="A638" s="23"/>
    </row>
    <row r="639" spans="1:1">
      <c r="A639" s="23"/>
    </row>
    <row r="640" spans="1:1">
      <c r="A640" s="23"/>
    </row>
    <row r="641" spans="1:1">
      <c r="A641" s="23"/>
    </row>
    <row r="642" spans="1:1">
      <c r="A642" s="23"/>
    </row>
    <row r="643" spans="1:1">
      <c r="A643" s="23"/>
    </row>
    <row r="644" spans="1:1">
      <c r="A644" s="23"/>
    </row>
    <row r="645" spans="1:1">
      <c r="A645" s="23"/>
    </row>
    <row r="646" spans="1:1">
      <c r="A646" s="23"/>
    </row>
    <row r="647" spans="1:1">
      <c r="A647" s="23"/>
    </row>
    <row r="648" spans="1:1">
      <c r="A648" s="23"/>
    </row>
    <row r="649" spans="1:1">
      <c r="A649" s="23"/>
    </row>
    <row r="650" spans="1:1">
      <c r="A650" s="23"/>
    </row>
    <row r="651" spans="1:1">
      <c r="A651" s="23"/>
    </row>
    <row r="652" spans="1:1">
      <c r="A652" s="23"/>
    </row>
    <row r="653" spans="1:1">
      <c r="A653" s="23"/>
    </row>
    <row r="654" spans="1:1">
      <c r="A654" s="23"/>
    </row>
    <row r="655" spans="1:1">
      <c r="A655" s="23"/>
    </row>
    <row r="656" spans="1:1">
      <c r="A656" s="23"/>
    </row>
    <row r="657" spans="1:1">
      <c r="A657" s="23"/>
    </row>
    <row r="658" spans="1:1">
      <c r="A658" s="23"/>
    </row>
    <row r="659" spans="1:1">
      <c r="A659" s="23"/>
    </row>
    <row r="660" spans="1:1">
      <c r="A660" s="23"/>
    </row>
    <row r="661" spans="1:1">
      <c r="A661" s="23"/>
    </row>
    <row r="662" spans="1:1">
      <c r="A662" s="23"/>
    </row>
    <row r="663" spans="1:1">
      <c r="A663" s="23"/>
    </row>
    <row r="664" spans="1:1">
      <c r="A664" s="23"/>
    </row>
    <row r="665" spans="1:1">
      <c r="A665" s="23"/>
    </row>
    <row r="666" spans="1:1">
      <c r="A666" s="23"/>
    </row>
    <row r="667" spans="1:1">
      <c r="A667" s="23"/>
    </row>
    <row r="668" spans="1:1">
      <c r="A668" s="23"/>
    </row>
    <row r="669" spans="1:1">
      <c r="A669" s="23"/>
    </row>
    <row r="670" spans="1:1">
      <c r="A670" s="23"/>
    </row>
    <row r="671" spans="1:1">
      <c r="A671" s="23"/>
    </row>
    <row r="672" spans="1:1">
      <c r="A672" s="23"/>
    </row>
    <row r="673" spans="1:1">
      <c r="A673" s="23"/>
    </row>
    <row r="674" spans="1:1">
      <c r="A674" s="23"/>
    </row>
    <row r="675" spans="1:1">
      <c r="A675" s="23"/>
    </row>
    <row r="676" spans="1:1">
      <c r="A676" s="23"/>
    </row>
    <row r="677" spans="1:1">
      <c r="A677" s="23"/>
    </row>
    <row r="678" spans="1:1">
      <c r="A678" s="23"/>
    </row>
    <row r="679" spans="1:1">
      <c r="A679" s="23"/>
    </row>
    <row r="680" spans="1:1">
      <c r="A680" s="23"/>
    </row>
    <row r="681" spans="1:1">
      <c r="A681" s="23"/>
    </row>
    <row r="682" spans="1:1">
      <c r="A682" s="23"/>
    </row>
    <row r="683" spans="1:1">
      <c r="A683" s="23"/>
    </row>
    <row r="684" spans="1:1">
      <c r="A684" s="23"/>
    </row>
    <row r="685" spans="1:1">
      <c r="A685" s="23"/>
    </row>
    <row r="686" spans="1:1">
      <c r="A686" s="23"/>
    </row>
    <row r="687" spans="1:1">
      <c r="A687" s="23"/>
    </row>
    <row r="688" spans="1:1">
      <c r="A688" s="23"/>
    </row>
    <row r="689" spans="1:1">
      <c r="A689" s="23"/>
    </row>
    <row r="690" spans="1:1">
      <c r="A690" s="23"/>
    </row>
    <row r="691" spans="1:1">
      <c r="A691" s="23"/>
    </row>
    <row r="692" spans="1:1">
      <c r="A692" s="23"/>
    </row>
    <row r="693" spans="1:1">
      <c r="A693" s="23"/>
    </row>
    <row r="694" spans="1:1">
      <c r="A694" s="23"/>
    </row>
    <row r="695" spans="1:1">
      <c r="A695" s="23"/>
    </row>
    <row r="696" spans="1:1">
      <c r="A696" s="23"/>
    </row>
    <row r="697" spans="1:1">
      <c r="A697" s="23"/>
    </row>
    <row r="698" spans="1:1">
      <c r="A698" s="23"/>
    </row>
    <row r="699" spans="1:1">
      <c r="A699" s="23"/>
    </row>
    <row r="700" spans="1:1">
      <c r="A700" s="23"/>
    </row>
    <row r="701" spans="1:1">
      <c r="A701" s="23"/>
    </row>
    <row r="702" spans="1:1">
      <c r="A702" s="23"/>
    </row>
    <row r="703" spans="1:1">
      <c r="A703" s="23"/>
    </row>
    <row r="704" spans="1:1">
      <c r="A704" s="23"/>
    </row>
    <row r="705" spans="1:1">
      <c r="A705" s="23"/>
    </row>
    <row r="706" spans="1:1">
      <c r="A706" s="23"/>
    </row>
    <row r="707" spans="1:1">
      <c r="A707" s="23"/>
    </row>
    <row r="708" spans="1:1">
      <c r="A708" s="23"/>
    </row>
    <row r="709" spans="1:1">
      <c r="A709" s="23"/>
    </row>
    <row r="710" spans="1:1">
      <c r="A710" s="23"/>
    </row>
    <row r="711" spans="1:1">
      <c r="A711" s="23"/>
    </row>
    <row r="712" spans="1:1">
      <c r="A712" s="23"/>
    </row>
    <row r="713" spans="1:1">
      <c r="A713" s="23"/>
    </row>
    <row r="714" spans="1:1">
      <c r="A714" s="23"/>
    </row>
    <row r="715" spans="1:1">
      <c r="A715" s="23"/>
    </row>
    <row r="716" spans="1:1">
      <c r="A716" s="23"/>
    </row>
    <row r="717" spans="1:1">
      <c r="A717" s="23"/>
    </row>
    <row r="718" spans="1:1">
      <c r="A718" s="23"/>
    </row>
    <row r="719" spans="1:1">
      <c r="A719" s="23"/>
    </row>
    <row r="720" spans="1:1">
      <c r="A720" s="23"/>
    </row>
    <row r="721" spans="1:1">
      <c r="A721" s="23"/>
    </row>
    <row r="722" spans="1:1">
      <c r="A722" s="23"/>
    </row>
    <row r="723" spans="1:1">
      <c r="A723" s="23"/>
    </row>
    <row r="724" spans="1:1">
      <c r="A724" s="23"/>
    </row>
    <row r="725" spans="1:1">
      <c r="A725" s="23"/>
    </row>
    <row r="726" spans="1:1">
      <c r="A726" s="23"/>
    </row>
    <row r="727" spans="1:1">
      <c r="A727" s="23"/>
    </row>
    <row r="728" spans="1:1">
      <c r="A728" s="23"/>
    </row>
    <row r="729" spans="1:1">
      <c r="A729" s="23"/>
    </row>
    <row r="730" spans="1:1">
      <c r="A730" s="23"/>
    </row>
    <row r="731" spans="1:1">
      <c r="A731" s="23"/>
    </row>
    <row r="732" spans="1:1">
      <c r="A732" s="23"/>
    </row>
    <row r="733" spans="1:1">
      <c r="A733" s="23"/>
    </row>
    <row r="734" spans="1:1">
      <c r="A734" s="23"/>
    </row>
    <row r="735" spans="1:1">
      <c r="A735" s="23"/>
    </row>
    <row r="736" spans="1:1">
      <c r="A736" s="23"/>
    </row>
    <row r="737" spans="1:1">
      <c r="A737" s="23"/>
    </row>
    <row r="738" spans="1:1">
      <c r="A738" s="23"/>
    </row>
    <row r="739" spans="1:1">
      <c r="A739" s="23"/>
    </row>
    <row r="740" spans="1:1">
      <c r="A740" s="23"/>
    </row>
    <row r="741" spans="1:1">
      <c r="A741" s="23"/>
    </row>
    <row r="742" spans="1:1">
      <c r="A742" s="23"/>
    </row>
    <row r="743" spans="1:1">
      <c r="A743" s="23"/>
    </row>
    <row r="744" spans="1:1">
      <c r="A744" s="23"/>
    </row>
    <row r="745" spans="1:1">
      <c r="A745" s="23"/>
    </row>
    <row r="746" spans="1:1">
      <c r="A746" s="23"/>
    </row>
    <row r="747" spans="1:1">
      <c r="A747" s="23"/>
    </row>
    <row r="748" spans="1:1">
      <c r="A748" s="23"/>
    </row>
    <row r="749" spans="1:1">
      <c r="A749" s="23"/>
    </row>
    <row r="750" spans="1:1">
      <c r="A750" s="23"/>
    </row>
    <row r="751" spans="1:1">
      <c r="A751" s="23"/>
    </row>
    <row r="752" spans="1:1">
      <c r="A752" s="23"/>
    </row>
    <row r="753" spans="1:1">
      <c r="A753" s="23"/>
    </row>
    <row r="754" spans="1:1">
      <c r="A754" s="23"/>
    </row>
    <row r="755" spans="1:1">
      <c r="A755" s="23"/>
    </row>
    <row r="756" spans="1:1">
      <c r="A756" s="23"/>
    </row>
    <row r="757" spans="1:1">
      <c r="A757" s="23"/>
    </row>
    <row r="758" spans="1:1">
      <c r="A758" s="23"/>
    </row>
    <row r="759" spans="1:1">
      <c r="A759" s="23"/>
    </row>
    <row r="760" spans="1:1">
      <c r="A760" s="23"/>
    </row>
    <row r="761" spans="1:1">
      <c r="A761" s="23"/>
    </row>
    <row r="762" spans="1:1">
      <c r="A762" s="23"/>
    </row>
    <row r="763" spans="1:1">
      <c r="A763" s="23"/>
    </row>
    <row r="764" spans="1:1">
      <c r="A764" s="23"/>
    </row>
    <row r="765" spans="1:1">
      <c r="A765" s="23"/>
    </row>
    <row r="766" spans="1:1">
      <c r="A766" s="23"/>
    </row>
    <row r="767" spans="1:1">
      <c r="A767" s="23"/>
    </row>
    <row r="768" spans="1:1">
      <c r="A768" s="23"/>
    </row>
    <row r="769" spans="1:1">
      <c r="A769" s="23"/>
    </row>
    <row r="770" spans="1:1">
      <c r="A770" s="23"/>
    </row>
    <row r="771" spans="1:1">
      <c r="A771" s="23"/>
    </row>
    <row r="772" spans="1:1">
      <c r="A772" s="23"/>
    </row>
    <row r="773" spans="1:1">
      <c r="A773" s="23"/>
    </row>
    <row r="774" spans="1:1">
      <c r="A774" s="23"/>
    </row>
    <row r="775" spans="1:1">
      <c r="A775" s="23"/>
    </row>
    <row r="776" spans="1:1">
      <c r="A776" s="23"/>
    </row>
    <row r="777" spans="1:1">
      <c r="A777" s="23"/>
    </row>
    <row r="778" spans="1:1">
      <c r="A778" s="23"/>
    </row>
    <row r="779" spans="1:1">
      <c r="A779" s="23"/>
    </row>
    <row r="780" spans="1:1">
      <c r="A780" s="23"/>
    </row>
    <row r="781" spans="1:1">
      <c r="A781" s="23"/>
    </row>
    <row r="782" spans="1:1">
      <c r="A782" s="23"/>
    </row>
    <row r="783" spans="1:1">
      <c r="A783" s="23"/>
    </row>
    <row r="784" spans="1:1">
      <c r="A784" s="23"/>
    </row>
    <row r="785" spans="1:1">
      <c r="A785" s="23"/>
    </row>
    <row r="786" spans="1:1">
      <c r="A786" s="23"/>
    </row>
    <row r="787" spans="1:1">
      <c r="A787" s="23"/>
    </row>
    <row r="788" spans="1:1">
      <c r="A788" s="23"/>
    </row>
    <row r="789" spans="1:1">
      <c r="A789" s="23"/>
    </row>
    <row r="790" spans="1:1">
      <c r="A790" s="23"/>
    </row>
    <row r="791" spans="1:1">
      <c r="A791" s="23"/>
    </row>
    <row r="792" spans="1:1">
      <c r="A792" s="23"/>
    </row>
    <row r="793" spans="1:1">
      <c r="A793" s="23"/>
    </row>
    <row r="794" spans="1:1">
      <c r="A794" s="23"/>
    </row>
    <row r="795" spans="1:1">
      <c r="A795" s="23"/>
    </row>
    <row r="796" spans="1:1">
      <c r="A796" s="23"/>
    </row>
    <row r="797" spans="1:1">
      <c r="A797" s="23"/>
    </row>
    <row r="798" spans="1:1">
      <c r="A798" s="23"/>
    </row>
    <row r="799" spans="1:1">
      <c r="A799" s="23"/>
    </row>
    <row r="800" spans="1:1">
      <c r="A800" s="23"/>
    </row>
    <row r="801" spans="1:1">
      <c r="A801" s="23"/>
    </row>
    <row r="802" spans="1:1">
      <c r="A802" s="23"/>
    </row>
    <row r="803" spans="1:1">
      <c r="A803" s="23"/>
    </row>
    <row r="804" spans="1:1">
      <c r="A804" s="23"/>
    </row>
    <row r="805" spans="1:1">
      <c r="A805" s="23"/>
    </row>
    <row r="806" spans="1:1">
      <c r="A806" s="23"/>
    </row>
    <row r="807" spans="1:1">
      <c r="A807" s="23"/>
    </row>
    <row r="808" spans="1:1">
      <c r="A808" s="23"/>
    </row>
    <row r="809" spans="1:1">
      <c r="A809" s="23"/>
    </row>
    <row r="810" spans="1:1">
      <c r="A810" s="23"/>
    </row>
    <row r="811" spans="1:1">
      <c r="A811" s="23"/>
    </row>
    <row r="812" spans="1:1">
      <c r="A812" s="23"/>
    </row>
    <row r="813" spans="1:1">
      <c r="A813" s="23"/>
    </row>
    <row r="814" spans="1:1">
      <c r="A814" s="23"/>
    </row>
    <row r="815" spans="1:1">
      <c r="A815" s="23"/>
    </row>
    <row r="816" spans="1:1">
      <c r="A816" s="23"/>
    </row>
    <row r="817" spans="1:1">
      <c r="A817" s="23"/>
    </row>
    <row r="818" spans="1:1">
      <c r="A818" s="23"/>
    </row>
    <row r="819" spans="1:1">
      <c r="A819" s="23"/>
    </row>
    <row r="820" spans="1:1">
      <c r="A820" s="23"/>
    </row>
    <row r="821" spans="1:1">
      <c r="A821" s="23"/>
    </row>
    <row r="822" spans="1:1">
      <c r="A822" s="23"/>
    </row>
    <row r="823" spans="1:1">
      <c r="A823" s="23"/>
    </row>
    <row r="824" spans="1:1">
      <c r="A824" s="23"/>
    </row>
    <row r="825" spans="1:1">
      <c r="A825" s="23"/>
    </row>
    <row r="826" spans="1:1">
      <c r="A826" s="23"/>
    </row>
    <row r="827" spans="1:1">
      <c r="A827" s="23"/>
    </row>
    <row r="828" spans="1:1">
      <c r="A828" s="23"/>
    </row>
    <row r="829" spans="1:1">
      <c r="A829" s="23"/>
    </row>
    <row r="830" spans="1:1">
      <c r="A830" s="23"/>
    </row>
    <row r="831" spans="1:1">
      <c r="A831" s="23"/>
    </row>
    <row r="832" spans="1:1">
      <c r="A832" s="23"/>
    </row>
    <row r="833" spans="1:1">
      <c r="A833" s="23"/>
    </row>
    <row r="834" spans="1:1">
      <c r="A834" s="23"/>
    </row>
    <row r="835" spans="1:1">
      <c r="A835" s="23"/>
    </row>
    <row r="836" spans="1:1">
      <c r="A836" s="23"/>
    </row>
    <row r="837" spans="1:1">
      <c r="A837" s="23"/>
    </row>
    <row r="838" spans="1:1">
      <c r="A838" s="23"/>
    </row>
    <row r="839" spans="1:1">
      <c r="A839" s="23"/>
    </row>
    <row r="840" spans="1:1">
      <c r="A840" s="23"/>
    </row>
    <row r="841" spans="1:1">
      <c r="A841" s="23"/>
    </row>
    <row r="842" spans="1:1">
      <c r="A842" s="23"/>
    </row>
    <row r="843" spans="1:1">
      <c r="A843" s="23"/>
    </row>
    <row r="844" spans="1:1">
      <c r="A844" s="23"/>
    </row>
    <row r="845" spans="1:1">
      <c r="A845" s="23"/>
    </row>
    <row r="846" spans="1:1">
      <c r="A846" s="23"/>
    </row>
    <row r="847" spans="1:1">
      <c r="A847" s="23"/>
    </row>
    <row r="848" spans="1:1">
      <c r="A848" s="23"/>
    </row>
    <row r="849" spans="1:1">
      <c r="A849" s="23"/>
    </row>
    <row r="850" spans="1:1">
      <c r="A850" s="23"/>
    </row>
    <row r="851" spans="1:1">
      <c r="A851" s="23"/>
    </row>
    <row r="852" spans="1:1">
      <c r="A852" s="23"/>
    </row>
    <row r="853" spans="1:1">
      <c r="A853" s="23"/>
    </row>
    <row r="854" spans="1:1">
      <c r="A854" s="23"/>
    </row>
    <row r="855" spans="1:1">
      <c r="A855" s="23"/>
    </row>
    <row r="856" spans="1:1">
      <c r="A856" s="23"/>
    </row>
    <row r="857" spans="1:1">
      <c r="A857" s="23"/>
    </row>
    <row r="858" spans="1:1">
      <c r="A858" s="23"/>
    </row>
    <row r="859" spans="1:1">
      <c r="A859" s="23"/>
    </row>
    <row r="860" spans="1:1">
      <c r="A860" s="23"/>
    </row>
    <row r="861" spans="1:1">
      <c r="A861" s="23"/>
    </row>
    <row r="862" spans="1:1">
      <c r="A862" s="23"/>
    </row>
    <row r="863" spans="1:1">
      <c r="A863" s="23"/>
    </row>
    <row r="864" spans="1:1">
      <c r="A864" s="23"/>
    </row>
    <row r="865" spans="1:1">
      <c r="A865" s="23"/>
    </row>
    <row r="866" spans="1:1">
      <c r="A866" s="23"/>
    </row>
    <row r="867" spans="1:1">
      <c r="A867" s="23"/>
    </row>
    <row r="868" spans="1:1">
      <c r="A868" s="23"/>
    </row>
    <row r="869" spans="1:1">
      <c r="A869" s="23"/>
    </row>
    <row r="870" spans="1:1">
      <c r="A870" s="23"/>
    </row>
    <row r="871" spans="1:1">
      <c r="A871" s="23"/>
    </row>
    <row r="872" spans="1:1">
      <c r="A872" s="23"/>
    </row>
    <row r="873" spans="1:1">
      <c r="A873" s="23"/>
    </row>
    <row r="874" spans="1:1">
      <c r="A874" s="23"/>
    </row>
    <row r="875" spans="1:1">
      <c r="A875" s="23"/>
    </row>
    <row r="876" spans="1:1">
      <c r="A876" s="23"/>
    </row>
    <row r="877" spans="1:1">
      <c r="A877" s="23"/>
    </row>
    <row r="878" spans="1:1">
      <c r="A878" s="23"/>
    </row>
    <row r="879" spans="1:1">
      <c r="A879" s="23"/>
    </row>
    <row r="880" spans="1:1">
      <c r="A880" s="23"/>
    </row>
    <row r="881" spans="1:1">
      <c r="A881" s="23"/>
    </row>
    <row r="882" spans="1:1">
      <c r="A882" s="23"/>
    </row>
    <row r="883" spans="1:1">
      <c r="A883" s="23"/>
    </row>
    <row r="884" spans="1:1">
      <c r="A884" s="23"/>
    </row>
    <row r="885" spans="1:1">
      <c r="A885" s="23"/>
    </row>
    <row r="886" spans="1:1">
      <c r="A886" s="23"/>
    </row>
    <row r="887" spans="1:1">
      <c r="A887" s="23"/>
    </row>
    <row r="888" spans="1:1">
      <c r="A888" s="23"/>
    </row>
    <row r="889" spans="1:1">
      <c r="A889" s="23"/>
    </row>
    <row r="890" spans="1:1">
      <c r="A890" s="23"/>
    </row>
    <row r="891" spans="1:1">
      <c r="A891" s="23"/>
    </row>
    <row r="892" spans="1:1">
      <c r="A892" s="23"/>
    </row>
    <row r="893" spans="1:1">
      <c r="A893" s="23"/>
    </row>
    <row r="894" spans="1:1">
      <c r="A894" s="23"/>
    </row>
    <row r="895" spans="1:1">
      <c r="A895" s="23"/>
    </row>
    <row r="896" spans="1:1">
      <c r="A896" s="23"/>
    </row>
    <row r="897" spans="1:1">
      <c r="A897" s="23"/>
    </row>
    <row r="898" spans="1:1">
      <c r="A898" s="23"/>
    </row>
    <row r="899" spans="1:1">
      <c r="A899" s="23"/>
    </row>
    <row r="900" spans="1:1">
      <c r="A900" s="23"/>
    </row>
    <row r="901" spans="1:1">
      <c r="A901" s="23"/>
    </row>
    <row r="902" spans="1:1">
      <c r="A902" s="23"/>
    </row>
    <row r="903" spans="1:1">
      <c r="A903" s="23"/>
    </row>
    <row r="904" spans="1:1">
      <c r="A904" s="23"/>
    </row>
    <row r="905" spans="1:1">
      <c r="A905" s="23"/>
    </row>
    <row r="906" spans="1:1">
      <c r="A906" s="23"/>
    </row>
    <row r="907" spans="1:1">
      <c r="A907" s="23"/>
    </row>
    <row r="908" spans="1:1">
      <c r="A908" s="23"/>
    </row>
    <row r="909" spans="1:1">
      <c r="A909" s="23"/>
    </row>
    <row r="910" spans="1:1">
      <c r="A910" s="23"/>
    </row>
    <row r="911" spans="1:1">
      <c r="A911" s="23"/>
    </row>
    <row r="912" spans="1:1">
      <c r="A912" s="23"/>
    </row>
    <row r="913" spans="1:1">
      <c r="A913" s="23"/>
    </row>
    <row r="914" spans="1:1">
      <c r="A914" s="23"/>
    </row>
    <row r="915" spans="1:1">
      <c r="A915" s="23"/>
    </row>
    <row r="916" spans="1:1">
      <c r="A916" s="23"/>
    </row>
    <row r="917" spans="1:1">
      <c r="A917" s="23"/>
    </row>
    <row r="918" spans="1:1">
      <c r="A918" s="23"/>
    </row>
    <row r="919" spans="1:1">
      <c r="A919" s="23"/>
    </row>
    <row r="920" spans="1:1">
      <c r="A920" s="23"/>
    </row>
    <row r="921" spans="1:1">
      <c r="A921" s="23"/>
    </row>
    <row r="922" spans="1:1">
      <c r="A922" s="23"/>
    </row>
    <row r="923" spans="1:1">
      <c r="A923" s="23"/>
    </row>
    <row r="924" spans="1:1">
      <c r="A924" s="23"/>
    </row>
    <row r="925" spans="1:1">
      <c r="A925" s="23"/>
    </row>
    <row r="926" spans="1:1">
      <c r="A926" s="23"/>
    </row>
    <row r="927" spans="1:1">
      <c r="A927" s="23"/>
    </row>
    <row r="928" spans="1:1">
      <c r="A928" s="23"/>
    </row>
    <row r="929" spans="1:1">
      <c r="A929" s="23"/>
    </row>
    <row r="930" spans="1:1">
      <c r="A930" s="23"/>
    </row>
    <row r="931" spans="1:1">
      <c r="A931" s="23"/>
    </row>
    <row r="932" spans="1:1">
      <c r="A932" s="23"/>
    </row>
    <row r="933" spans="1:1">
      <c r="A933" s="23"/>
    </row>
    <row r="934" spans="1:1">
      <c r="A934" s="23"/>
    </row>
    <row r="935" spans="1:1">
      <c r="A935" s="23"/>
    </row>
    <row r="936" spans="1:1">
      <c r="A936" s="23"/>
    </row>
    <row r="937" spans="1:1">
      <c r="A937" s="23"/>
    </row>
    <row r="938" spans="1:1">
      <c r="A938" s="23"/>
    </row>
    <row r="939" spans="1:1">
      <c r="A939" s="23"/>
    </row>
    <row r="940" spans="1:1">
      <c r="A940" s="23"/>
    </row>
    <row r="941" spans="1:1">
      <c r="A941" s="23"/>
    </row>
    <row r="942" spans="1:1">
      <c r="A942" s="23"/>
    </row>
    <row r="943" spans="1:1">
      <c r="A943" s="23"/>
    </row>
    <row r="944" spans="1:1">
      <c r="A944" s="23"/>
    </row>
    <row r="945" spans="1:1">
      <c r="A945" s="23"/>
    </row>
    <row r="946" spans="1:1">
      <c r="A946" s="23"/>
    </row>
    <row r="947" spans="1:1">
      <c r="A947" s="23"/>
    </row>
    <row r="948" spans="1:1">
      <c r="A948" s="23"/>
    </row>
    <row r="949" spans="1:1">
      <c r="A949" s="23"/>
    </row>
    <row r="950" spans="1:1">
      <c r="A950" s="23"/>
    </row>
    <row r="951" spans="1:1">
      <c r="A951" s="23"/>
    </row>
    <row r="952" spans="1:1">
      <c r="A952" s="23"/>
    </row>
    <row r="953" spans="1:1">
      <c r="A953" s="23"/>
    </row>
    <row r="954" spans="1:1">
      <c r="A954" s="23"/>
    </row>
    <row r="955" spans="1:1">
      <c r="A955" s="23"/>
    </row>
    <row r="956" spans="1:1">
      <c r="A956" s="23"/>
    </row>
    <row r="957" spans="1:1">
      <c r="A957" s="23"/>
    </row>
    <row r="958" spans="1:1">
      <c r="A958" s="23"/>
    </row>
    <row r="959" spans="1:1">
      <c r="A959" s="23"/>
    </row>
    <row r="960" spans="1:1">
      <c r="A960" s="23"/>
    </row>
    <row r="961" spans="1:1">
      <c r="A961" s="23"/>
    </row>
    <row r="962" spans="1:1">
      <c r="A962" s="23"/>
    </row>
    <row r="963" spans="1:1">
      <c r="A963" s="23"/>
    </row>
    <row r="964" spans="1:1">
      <c r="A964" s="23"/>
    </row>
    <row r="965" spans="1:1">
      <c r="A965" s="23"/>
    </row>
    <row r="966" spans="1:1">
      <c r="A966" s="23"/>
    </row>
    <row r="967" spans="1:1">
      <c r="A967" s="23"/>
    </row>
    <row r="968" spans="1:1">
      <c r="A968" s="23"/>
    </row>
    <row r="969" spans="1:1">
      <c r="A969" s="23"/>
    </row>
    <row r="970" spans="1:1">
      <c r="A970" s="23"/>
    </row>
    <row r="971" spans="1:1">
      <c r="A971" s="23"/>
    </row>
    <row r="972" spans="1:1">
      <c r="A972" s="23"/>
    </row>
    <row r="973" spans="1:1">
      <c r="A973" s="23"/>
    </row>
    <row r="974" spans="1:1">
      <c r="A974" s="23"/>
    </row>
    <row r="975" spans="1:1">
      <c r="A975" s="23"/>
    </row>
    <row r="976" spans="1:1">
      <c r="A976" s="23"/>
    </row>
    <row r="977" spans="1:1">
      <c r="A977" s="23"/>
    </row>
    <row r="978" spans="1:1">
      <c r="A978" s="23"/>
    </row>
    <row r="979" spans="1:1">
      <c r="A979" s="23"/>
    </row>
    <row r="980" spans="1:1">
      <c r="A980" s="23"/>
    </row>
    <row r="981" spans="1:1">
      <c r="A981" s="23"/>
    </row>
    <row r="982" spans="1:1">
      <c r="A982" s="23"/>
    </row>
    <row r="983" spans="1:1">
      <c r="A983" s="23"/>
    </row>
    <row r="984" spans="1:1">
      <c r="A984" s="23"/>
    </row>
    <row r="985" spans="1:1">
      <c r="A985" s="23"/>
    </row>
    <row r="986" spans="1:1">
      <c r="A986" s="23"/>
    </row>
    <row r="987" spans="1:1">
      <c r="A987" s="23"/>
    </row>
    <row r="988" spans="1:1">
      <c r="A988" s="23"/>
    </row>
    <row r="989" spans="1:1">
      <c r="A989" s="23"/>
    </row>
    <row r="990" spans="1:1">
      <c r="A990" s="23"/>
    </row>
    <row r="991" spans="1:1">
      <c r="A991" s="23"/>
    </row>
    <row r="992" spans="1:1">
      <c r="A992" s="23"/>
    </row>
    <row r="993" spans="1:1">
      <c r="A993" s="23"/>
    </row>
    <row r="994" spans="1:1">
      <c r="A994" s="23"/>
    </row>
    <row r="995" spans="1:1">
      <c r="A995" s="23"/>
    </row>
    <row r="996" spans="1:1">
      <c r="A996" s="23"/>
    </row>
    <row r="997" spans="1:1">
      <c r="A997" s="23"/>
    </row>
    <row r="998" spans="1:1">
      <c r="A998" s="23"/>
    </row>
    <row r="999" spans="1:1">
      <c r="A999" s="23"/>
    </row>
    <row r="1000" spans="1:1">
      <c r="A1000" s="23"/>
    </row>
    <row r="1001" spans="1:1">
      <c r="A1001" s="23"/>
    </row>
    <row r="1002" spans="1:1">
      <c r="A1002" s="23"/>
    </row>
    <row r="1003" spans="1:1">
      <c r="A1003" s="23"/>
    </row>
    <row r="1004" spans="1:1">
      <c r="A1004" s="23"/>
    </row>
    <row r="1005" spans="1:1">
      <c r="A1005" s="23"/>
    </row>
    <row r="1006" spans="1:1">
      <c r="A1006" s="23"/>
    </row>
    <row r="1007" spans="1:1">
      <c r="A1007" s="23"/>
    </row>
    <row r="1008" spans="1:1">
      <c r="A1008" s="23"/>
    </row>
    <row r="1009" spans="1:1">
      <c r="A1009" s="23"/>
    </row>
    <row r="1010" spans="1:1">
      <c r="A1010" s="23"/>
    </row>
    <row r="1011" spans="1:1">
      <c r="A1011" s="23"/>
    </row>
    <row r="1012" spans="1:1">
      <c r="A1012" s="23"/>
    </row>
    <row r="1013" spans="1:1">
      <c r="A1013" s="23"/>
    </row>
    <row r="1014" spans="1:1">
      <c r="A1014" s="23"/>
    </row>
    <row r="1015" spans="1:1">
      <c r="A1015" s="23"/>
    </row>
    <row r="1016" spans="1:1">
      <c r="A1016" s="23"/>
    </row>
    <row r="1017" spans="1:1">
      <c r="A1017" s="23"/>
    </row>
    <row r="1018" spans="1:1">
      <c r="A1018" s="23"/>
    </row>
    <row r="1019" spans="1:1">
      <c r="A1019" s="23"/>
    </row>
    <row r="1020" spans="1:1">
      <c r="A1020" s="23"/>
    </row>
    <row r="1021" spans="1:1">
      <c r="A1021" s="23"/>
    </row>
    <row r="1022" spans="1:1">
      <c r="A1022" s="23"/>
    </row>
    <row r="1023" spans="1:1">
      <c r="A1023" s="23"/>
    </row>
    <row r="1024" spans="1:1">
      <c r="A1024" s="23"/>
    </row>
    <row r="1025" spans="1:1">
      <c r="A1025" s="23"/>
    </row>
    <row r="1026" spans="1:1">
      <c r="A1026" s="23"/>
    </row>
    <row r="1027" spans="1:1">
      <c r="A1027" s="23"/>
    </row>
    <row r="1028" spans="1:1">
      <c r="A1028" s="23"/>
    </row>
    <row r="1029" spans="1:1">
      <c r="A1029" s="23"/>
    </row>
    <row r="1030" spans="1:1">
      <c r="A1030" s="23"/>
    </row>
    <row r="1031" spans="1:1">
      <c r="A1031" s="23"/>
    </row>
    <row r="1032" spans="1:1">
      <c r="A1032" s="23"/>
    </row>
    <row r="1033" spans="1:1">
      <c r="A1033" s="23"/>
    </row>
    <row r="1034" spans="1:1">
      <c r="A1034" s="23"/>
    </row>
    <row r="1035" spans="1:1">
      <c r="A1035" s="23"/>
    </row>
    <row r="1036" spans="1:1">
      <c r="A1036" s="23"/>
    </row>
    <row r="1037" spans="1:1">
      <c r="A1037" s="23"/>
    </row>
    <row r="1038" spans="1:1">
      <c r="A1038" s="23"/>
    </row>
    <row r="1039" spans="1:1">
      <c r="A1039" s="23"/>
    </row>
    <row r="1040" spans="1:1">
      <c r="A1040" s="23"/>
    </row>
    <row r="1041" spans="1:1">
      <c r="A1041" s="23"/>
    </row>
    <row r="1042" spans="1:1">
      <c r="A1042" s="23"/>
    </row>
    <row r="1043" spans="1:1">
      <c r="A1043" s="23"/>
    </row>
    <row r="1044" spans="1:1">
      <c r="A1044" s="23"/>
    </row>
    <row r="1045" spans="1:1">
      <c r="A1045" s="23"/>
    </row>
    <row r="1046" spans="1:1">
      <c r="A1046" s="23"/>
    </row>
    <row r="1047" spans="1:1">
      <c r="A1047" s="23"/>
    </row>
    <row r="1048" spans="1:1">
      <c r="A1048" s="23"/>
    </row>
    <row r="1049" spans="1:1">
      <c r="A1049" s="23"/>
    </row>
    <row r="1050" spans="1:1">
      <c r="A1050" s="23"/>
    </row>
    <row r="1051" spans="1:1">
      <c r="A1051" s="23"/>
    </row>
    <row r="1052" spans="1:1">
      <c r="A1052" s="23"/>
    </row>
    <row r="1053" spans="1:1">
      <c r="A1053" s="23"/>
    </row>
    <row r="1054" spans="1:1">
      <c r="A1054" s="23"/>
    </row>
    <row r="1055" spans="1:1">
      <c r="A1055" s="23"/>
    </row>
    <row r="1056" spans="1:1">
      <c r="A1056" s="23"/>
    </row>
    <row r="1057" spans="1:1">
      <c r="A1057" s="23"/>
    </row>
    <row r="1058" spans="1:1">
      <c r="A1058" s="23"/>
    </row>
    <row r="1059" spans="1:1">
      <c r="A1059" s="23"/>
    </row>
    <row r="1060" spans="1:1">
      <c r="A1060" s="23"/>
    </row>
    <row r="1061" spans="1:1">
      <c r="A1061" s="23"/>
    </row>
    <row r="1062" spans="1:1">
      <c r="A1062" s="23"/>
    </row>
    <row r="1063" spans="1:1">
      <c r="A1063" s="23"/>
    </row>
    <row r="1064" spans="1:1">
      <c r="A1064" s="23"/>
    </row>
    <row r="1065" spans="1:1">
      <c r="A1065" s="23"/>
    </row>
    <row r="1066" spans="1:1">
      <c r="A1066" s="23"/>
    </row>
    <row r="1067" spans="1:1">
      <c r="A1067" s="23"/>
    </row>
    <row r="1068" spans="1:1">
      <c r="A1068" s="23"/>
    </row>
    <row r="1069" spans="1:1">
      <c r="A1069" s="23"/>
    </row>
    <row r="1070" spans="1:1">
      <c r="A1070" s="23"/>
    </row>
    <row r="1071" spans="1:1">
      <c r="A1071" s="23"/>
    </row>
    <row r="1072" spans="1:1">
      <c r="A1072" s="23"/>
    </row>
    <row r="1073" spans="1:1">
      <c r="A1073" s="23"/>
    </row>
    <row r="1074" spans="1:1">
      <c r="A1074" s="23"/>
    </row>
    <row r="1075" spans="1:1">
      <c r="A1075" s="23"/>
    </row>
    <row r="1076" spans="1:1">
      <c r="A1076" s="23"/>
    </row>
    <row r="1077" spans="1:1">
      <c r="A1077" s="23"/>
    </row>
    <row r="1078" spans="1:1">
      <c r="A1078" s="23"/>
    </row>
    <row r="1079" spans="1:1">
      <c r="A1079" s="23"/>
    </row>
    <row r="1080" spans="1:1">
      <c r="A1080" s="23"/>
    </row>
    <row r="1081" spans="1:1">
      <c r="A1081" s="23"/>
    </row>
    <row r="1082" spans="1:1">
      <c r="A1082" s="23"/>
    </row>
    <row r="1083" spans="1:1">
      <c r="A1083" s="23"/>
    </row>
    <row r="1084" spans="1:1">
      <c r="A1084" s="23"/>
    </row>
    <row r="1085" spans="1:1">
      <c r="A1085" s="23"/>
    </row>
    <row r="1086" spans="1:1">
      <c r="A1086" s="23"/>
    </row>
    <row r="1087" spans="1:1">
      <c r="A1087" s="23"/>
    </row>
    <row r="1088" spans="1:1">
      <c r="A1088" s="23"/>
    </row>
    <row r="1089" spans="1:1">
      <c r="A1089" s="23"/>
    </row>
    <row r="1090" spans="1:1">
      <c r="A1090" s="23"/>
    </row>
    <row r="1091" spans="1:1">
      <c r="A1091" s="23"/>
    </row>
    <row r="1092" spans="1:1">
      <c r="A1092" s="23"/>
    </row>
    <row r="1093" spans="1:1">
      <c r="A1093" s="23"/>
    </row>
    <row r="1094" spans="1:1">
      <c r="A1094" s="23"/>
    </row>
    <row r="1095" spans="1:1">
      <c r="A1095" s="23"/>
    </row>
    <row r="1096" spans="1:1">
      <c r="A1096" s="23"/>
    </row>
    <row r="1097" spans="1:1">
      <c r="A1097" s="23"/>
    </row>
    <row r="1098" spans="1:1">
      <c r="A1098" s="23"/>
    </row>
    <row r="1099" spans="1:1">
      <c r="A1099" s="23"/>
    </row>
    <row r="1100" spans="1:1">
      <c r="A1100" s="23"/>
    </row>
    <row r="1101" spans="1:1">
      <c r="A1101" s="23"/>
    </row>
    <row r="1102" spans="1:1">
      <c r="A1102" s="23"/>
    </row>
    <row r="1103" spans="1:1">
      <c r="A1103" s="23"/>
    </row>
    <row r="1104" spans="1:1">
      <c r="A1104" s="23"/>
    </row>
    <row r="1105" spans="1:1">
      <c r="A1105" s="23"/>
    </row>
    <row r="1106" spans="1:1">
      <c r="A1106" s="23"/>
    </row>
    <row r="1107" spans="1:1">
      <c r="A1107" s="23"/>
    </row>
    <row r="1108" spans="1:1">
      <c r="A1108" s="23"/>
    </row>
    <row r="1109" spans="1:1">
      <c r="A1109" s="23"/>
    </row>
    <row r="1110" spans="1:1">
      <c r="A1110" s="23"/>
    </row>
    <row r="1111" spans="1:1">
      <c r="A1111" s="23"/>
    </row>
    <row r="1112" spans="1:1">
      <c r="A1112" s="23"/>
    </row>
    <row r="1113" spans="1:1">
      <c r="A1113" s="23"/>
    </row>
    <row r="1114" spans="1:1">
      <c r="A1114" s="23"/>
    </row>
    <row r="1115" spans="1:1">
      <c r="A1115" s="23"/>
    </row>
    <row r="1116" spans="1:1">
      <c r="A1116" s="23"/>
    </row>
    <row r="1117" spans="1:1">
      <c r="A1117" s="23"/>
    </row>
    <row r="1118" spans="1:1">
      <c r="A1118" s="23"/>
    </row>
    <row r="1119" spans="1:1">
      <c r="A1119" s="23"/>
    </row>
    <row r="1120" spans="1:1">
      <c r="A1120" s="23"/>
    </row>
    <row r="1121" spans="1:1">
      <c r="A1121" s="23"/>
    </row>
    <row r="1122" spans="1:1">
      <c r="A1122" s="23"/>
    </row>
    <row r="1123" spans="1:1">
      <c r="A1123" s="23"/>
    </row>
    <row r="1124" spans="1:1">
      <c r="A1124" s="23"/>
    </row>
    <row r="1125" spans="1:1">
      <c r="A1125" s="23"/>
    </row>
    <row r="1126" spans="1:1">
      <c r="A1126" s="23"/>
    </row>
    <row r="1127" spans="1:1">
      <c r="A1127" s="23"/>
    </row>
    <row r="1128" spans="1:1">
      <c r="A1128" s="23"/>
    </row>
    <row r="1129" spans="1:1">
      <c r="A1129" s="23"/>
    </row>
    <row r="1130" spans="1:1">
      <c r="A1130" s="23"/>
    </row>
    <row r="1131" spans="1:1">
      <c r="A1131" s="23"/>
    </row>
    <row r="1132" spans="1:1">
      <c r="A1132" s="23"/>
    </row>
    <row r="1133" spans="1:1">
      <c r="A1133" s="23"/>
    </row>
    <row r="1134" spans="1:1">
      <c r="A1134" s="23"/>
    </row>
    <row r="1135" spans="1:1">
      <c r="A1135" s="23"/>
    </row>
    <row r="1136" spans="1:1">
      <c r="A1136" s="23"/>
    </row>
    <row r="1137" spans="1:1">
      <c r="A1137" s="23"/>
    </row>
    <row r="1138" spans="1:1">
      <c r="A1138" s="23"/>
    </row>
    <row r="1139" spans="1:1">
      <c r="A1139" s="23"/>
    </row>
    <row r="1140" spans="1:1">
      <c r="A1140" s="23"/>
    </row>
    <row r="1141" spans="1:1">
      <c r="A1141" s="23"/>
    </row>
    <row r="1142" spans="1:1">
      <c r="A1142" s="23"/>
    </row>
    <row r="1143" spans="1:1">
      <c r="A1143" s="23"/>
    </row>
    <row r="1144" spans="1:1">
      <c r="A1144" s="23"/>
    </row>
    <row r="1145" spans="1:1">
      <c r="A1145" s="23"/>
    </row>
    <row r="1146" spans="1:1">
      <c r="A1146" s="23"/>
    </row>
    <row r="1147" spans="1:1">
      <c r="A1147" s="23"/>
    </row>
    <row r="1148" spans="1:1">
      <c r="A1148" s="23"/>
    </row>
    <row r="1149" spans="1:1">
      <c r="A1149" s="23"/>
    </row>
    <row r="1150" spans="1:1">
      <c r="A1150" s="23"/>
    </row>
    <row r="1151" spans="1:1">
      <c r="A1151" s="23"/>
    </row>
    <row r="1152" spans="1:1">
      <c r="A1152" s="23"/>
    </row>
    <row r="1153" spans="1:1">
      <c r="A1153" s="23"/>
    </row>
    <row r="1154" spans="1:1">
      <c r="A1154" s="23"/>
    </row>
    <row r="1155" spans="1:1">
      <c r="A1155" s="23"/>
    </row>
    <row r="1156" spans="1:1">
      <c r="A1156" s="23"/>
    </row>
    <row r="1157" spans="1:1">
      <c r="A1157" s="23"/>
    </row>
    <row r="1158" spans="1:1">
      <c r="A1158" s="23"/>
    </row>
    <row r="1159" spans="1:1">
      <c r="A1159" s="23"/>
    </row>
    <row r="1160" spans="1:1">
      <c r="A1160" s="23"/>
    </row>
    <row r="1161" spans="1:1">
      <c r="A1161" s="23"/>
    </row>
    <row r="1162" spans="1:1">
      <c r="A1162" s="23"/>
    </row>
    <row r="1163" spans="1:1">
      <c r="A1163" s="23"/>
    </row>
    <row r="1164" spans="1:1">
      <c r="A1164" s="23"/>
    </row>
    <row r="1165" spans="1:1">
      <c r="A1165" s="23"/>
    </row>
    <row r="1166" spans="1:1">
      <c r="A1166" s="23"/>
    </row>
    <row r="1167" spans="1:1">
      <c r="A1167" s="23"/>
    </row>
    <row r="1168" spans="1:1">
      <c r="A1168" s="23"/>
    </row>
    <row r="1169" spans="1:1">
      <c r="A1169" s="23"/>
    </row>
    <row r="1170" spans="1:1">
      <c r="A1170" s="23"/>
    </row>
    <row r="1171" spans="1:1">
      <c r="A1171" s="23"/>
    </row>
    <row r="1172" spans="1:1">
      <c r="A1172" s="23"/>
    </row>
    <row r="1173" spans="1:1">
      <c r="A1173" s="23"/>
    </row>
    <row r="1174" spans="1:1">
      <c r="A1174" s="23"/>
    </row>
    <row r="1175" spans="1:1">
      <c r="A1175" s="23"/>
    </row>
    <row r="1176" spans="1:1">
      <c r="A1176" s="23"/>
    </row>
    <row r="1177" spans="1:1">
      <c r="A1177" s="23"/>
    </row>
    <row r="1178" spans="1:1">
      <c r="A1178" s="23"/>
    </row>
    <row r="1179" spans="1:1">
      <c r="A1179" s="23"/>
    </row>
    <row r="1180" spans="1:1">
      <c r="A1180" s="23"/>
    </row>
    <row r="1181" spans="1:1">
      <c r="A1181" s="23"/>
    </row>
    <row r="1182" spans="1:1">
      <c r="A1182" s="23"/>
    </row>
    <row r="1183" spans="1:1">
      <c r="A1183" s="23"/>
    </row>
    <row r="1184" spans="1:1">
      <c r="A1184" s="23"/>
    </row>
    <row r="1185" spans="1:1">
      <c r="A1185" s="23"/>
    </row>
    <row r="1186" spans="1:1">
      <c r="A1186" s="23"/>
    </row>
    <row r="1187" spans="1:1">
      <c r="A1187" s="23"/>
    </row>
    <row r="1188" spans="1:1">
      <c r="A1188" s="23"/>
    </row>
    <row r="1189" spans="1:1">
      <c r="A1189" s="23"/>
    </row>
    <row r="1190" spans="1:1">
      <c r="A1190" s="23"/>
    </row>
    <row r="1191" spans="1:1">
      <c r="A1191" s="23"/>
    </row>
    <row r="1192" spans="1:1">
      <c r="A1192" s="23"/>
    </row>
    <row r="1193" spans="1:1">
      <c r="A1193" s="23"/>
    </row>
    <row r="1194" spans="1:1">
      <c r="A1194" s="23"/>
    </row>
    <row r="1195" spans="1:1">
      <c r="A1195" s="23"/>
    </row>
    <row r="1196" spans="1:1">
      <c r="A1196" s="23"/>
    </row>
    <row r="1197" spans="1:1">
      <c r="A1197" s="23"/>
    </row>
    <row r="1198" spans="1:1">
      <c r="A1198" s="23"/>
    </row>
    <row r="1199" spans="1:1">
      <c r="A1199" s="23"/>
    </row>
    <row r="1200" spans="1:1">
      <c r="A1200" s="23"/>
    </row>
    <row r="1201" spans="1:1">
      <c r="A1201" s="23"/>
    </row>
    <row r="1202" spans="1:1">
      <c r="A1202" s="23"/>
    </row>
    <row r="1203" spans="1:1">
      <c r="A1203" s="23"/>
    </row>
    <row r="1204" spans="1:1">
      <c r="A1204" s="23"/>
    </row>
    <row r="1205" spans="1:1">
      <c r="A1205" s="23"/>
    </row>
    <row r="1206" spans="1:1">
      <c r="A1206" s="23"/>
    </row>
    <row r="1207" spans="1:1">
      <c r="A1207" s="23"/>
    </row>
    <row r="1208" spans="1:1">
      <c r="A1208" s="23"/>
    </row>
    <row r="1209" spans="1:1">
      <c r="A1209" s="23"/>
    </row>
    <row r="1210" spans="1:1">
      <c r="A1210" s="23"/>
    </row>
    <row r="1211" spans="1:1">
      <c r="A1211" s="23"/>
    </row>
    <row r="1212" spans="1:1">
      <c r="A1212" s="23"/>
    </row>
    <row r="1213" spans="1:1">
      <c r="A1213" s="23"/>
    </row>
    <row r="1214" spans="1:1">
      <c r="A1214" s="23"/>
    </row>
    <row r="1215" spans="1:1">
      <c r="A1215" s="23"/>
    </row>
    <row r="1216" spans="1:1">
      <c r="A1216" s="23"/>
    </row>
    <row r="1217" spans="1:1">
      <c r="A1217" s="23"/>
    </row>
    <row r="1218" spans="1:1">
      <c r="A1218" s="23"/>
    </row>
    <row r="1219" spans="1:1">
      <c r="A1219" s="23"/>
    </row>
    <row r="1220" spans="1:1">
      <c r="A1220" s="23"/>
    </row>
    <row r="1221" spans="1:1">
      <c r="A1221" s="23"/>
    </row>
    <row r="1222" spans="1:1">
      <c r="A1222" s="23"/>
    </row>
    <row r="1223" spans="1:1">
      <c r="A1223" s="23"/>
    </row>
    <row r="1224" spans="1:1">
      <c r="A1224" s="23"/>
    </row>
    <row r="1225" spans="1:1">
      <c r="A1225" s="23"/>
    </row>
    <row r="1226" spans="1:1">
      <c r="A1226" s="23"/>
    </row>
    <row r="1227" spans="1:1">
      <c r="A1227" s="23"/>
    </row>
    <row r="1228" spans="1:1">
      <c r="A1228" s="23"/>
    </row>
    <row r="1229" spans="1:1">
      <c r="A1229" s="23"/>
    </row>
    <row r="1230" spans="1:1">
      <c r="A1230" s="23"/>
    </row>
    <row r="1231" spans="1:1">
      <c r="A1231" s="23"/>
    </row>
    <row r="1232" spans="1:1">
      <c r="A1232" s="23"/>
    </row>
    <row r="1233" spans="1:1">
      <c r="A1233" s="23"/>
    </row>
    <row r="1234" spans="1:1">
      <c r="A1234" s="23"/>
    </row>
    <row r="1235" spans="1:1">
      <c r="A1235" s="23"/>
    </row>
    <row r="1236" spans="1:1">
      <c r="A1236" s="23"/>
    </row>
    <row r="1237" spans="1:1">
      <c r="A1237" s="23"/>
    </row>
    <row r="1238" spans="1:1">
      <c r="A1238" s="23"/>
    </row>
    <row r="1239" spans="1:1">
      <c r="A1239" s="23"/>
    </row>
    <row r="1240" spans="1:1">
      <c r="A1240" s="23"/>
    </row>
    <row r="1241" spans="1:1">
      <c r="A1241" s="23"/>
    </row>
    <row r="1242" spans="1:1">
      <c r="A1242" s="23"/>
    </row>
    <row r="1243" spans="1:1">
      <c r="A1243" s="23"/>
    </row>
    <row r="1244" spans="1:1">
      <c r="A1244" s="23"/>
    </row>
    <row r="1245" spans="1:1">
      <c r="A1245" s="23"/>
    </row>
    <row r="1246" spans="1:1">
      <c r="A1246" s="23"/>
    </row>
    <row r="1247" spans="1:1">
      <c r="A1247" s="23"/>
    </row>
    <row r="1248" spans="1:1">
      <c r="A1248" s="23"/>
    </row>
    <row r="1249" spans="1:1">
      <c r="A1249" s="23"/>
    </row>
    <row r="1250" spans="1:1">
      <c r="A1250" s="23"/>
    </row>
    <row r="1251" spans="1:1">
      <c r="A1251" s="23"/>
    </row>
    <row r="1252" spans="1:1">
      <c r="A1252" s="23"/>
    </row>
    <row r="1253" spans="1:1">
      <c r="A1253" s="23"/>
    </row>
    <row r="1254" spans="1:1">
      <c r="A1254" s="23"/>
    </row>
    <row r="1255" spans="1:1">
      <c r="A1255" s="23"/>
    </row>
    <row r="1256" spans="1:1">
      <c r="A1256" s="23"/>
    </row>
    <row r="1257" spans="1:1">
      <c r="A1257" s="23"/>
    </row>
    <row r="1258" spans="1:1">
      <c r="A1258" s="23"/>
    </row>
    <row r="1259" spans="1:1">
      <c r="A1259" s="23"/>
    </row>
    <row r="1260" spans="1:1">
      <c r="A1260" s="23"/>
    </row>
    <row r="1261" spans="1:1">
      <c r="A1261" s="23"/>
    </row>
    <row r="1262" spans="1:1">
      <c r="A1262" s="23"/>
    </row>
    <row r="1263" spans="1:1">
      <c r="A1263" s="23"/>
    </row>
    <row r="1264" spans="1:1">
      <c r="A1264" s="23"/>
    </row>
    <row r="1265" spans="1:1">
      <c r="A1265" s="23"/>
    </row>
    <row r="1266" spans="1:1">
      <c r="A1266" s="23"/>
    </row>
    <row r="1267" spans="1:1">
      <c r="A1267" s="23"/>
    </row>
    <row r="1268" spans="1:1">
      <c r="A1268" s="23"/>
    </row>
    <row r="1269" spans="1:1">
      <c r="A1269" s="23"/>
    </row>
    <row r="1270" spans="1:1">
      <c r="A1270" s="23"/>
    </row>
    <row r="1271" spans="1:1">
      <c r="A1271" s="23"/>
    </row>
    <row r="1272" spans="1:1">
      <c r="A1272" s="23"/>
    </row>
    <row r="1273" spans="1:1">
      <c r="A1273" s="23"/>
    </row>
    <row r="1274" spans="1:1">
      <c r="A1274" s="23"/>
    </row>
    <row r="1275" spans="1:1">
      <c r="A1275" s="23"/>
    </row>
    <row r="1276" spans="1:1">
      <c r="A1276" s="23"/>
    </row>
    <row r="1277" spans="1:1">
      <c r="A1277" s="23"/>
    </row>
    <row r="1278" spans="1:1">
      <c r="A1278" s="23"/>
    </row>
    <row r="1279" spans="1:1">
      <c r="A1279" s="23"/>
    </row>
    <row r="1280" spans="1:1">
      <c r="A1280" s="23"/>
    </row>
    <row r="1281" spans="1:1">
      <c r="A1281" s="23"/>
    </row>
    <row r="1282" spans="1:1">
      <c r="A1282" s="23"/>
    </row>
    <row r="1283" spans="1:1">
      <c r="A1283" s="23"/>
    </row>
    <row r="1284" spans="1:1">
      <c r="A1284" s="23"/>
    </row>
    <row r="1285" spans="1:1">
      <c r="A1285" s="23"/>
    </row>
    <row r="1286" spans="1:1">
      <c r="A1286" s="23"/>
    </row>
    <row r="1287" spans="1:1">
      <c r="A1287" s="23"/>
    </row>
    <row r="1288" spans="1:1">
      <c r="A1288" s="23"/>
    </row>
    <row r="1289" spans="1:1">
      <c r="A1289" s="23"/>
    </row>
    <row r="1290" spans="1:1">
      <c r="A1290" s="23"/>
    </row>
    <row r="1291" spans="1:1">
      <c r="A1291" s="23"/>
    </row>
    <row r="1292" spans="1:1">
      <c r="A1292" s="23"/>
    </row>
    <row r="1293" spans="1:1">
      <c r="A1293" s="23"/>
    </row>
    <row r="1294" spans="1:1">
      <c r="A1294" s="23"/>
    </row>
    <row r="1295" spans="1:1">
      <c r="A1295" s="23"/>
    </row>
    <row r="1296" spans="1:1">
      <c r="A1296" s="23"/>
    </row>
    <row r="1297" spans="1:1">
      <c r="A1297" s="23"/>
    </row>
    <row r="1298" spans="1:1">
      <c r="A1298" s="23"/>
    </row>
    <row r="1299" spans="1:1">
      <c r="A1299" s="23"/>
    </row>
    <row r="1300" spans="1:1">
      <c r="A1300" s="23"/>
    </row>
    <row r="1301" spans="1:1">
      <c r="A1301" s="23"/>
    </row>
    <row r="1302" spans="1:1">
      <c r="A1302" s="23"/>
    </row>
    <row r="1303" spans="1:1">
      <c r="A1303" s="23"/>
    </row>
    <row r="1304" spans="1:1">
      <c r="A1304" s="23"/>
    </row>
    <row r="1305" spans="1:1">
      <c r="A1305" s="23"/>
    </row>
    <row r="1306" spans="1:1">
      <c r="A1306" s="23"/>
    </row>
    <row r="1307" spans="1:1">
      <c r="A1307" s="23"/>
    </row>
    <row r="1308" spans="1:1">
      <c r="A1308" s="23"/>
    </row>
    <row r="1309" spans="1:1">
      <c r="A1309" s="23"/>
    </row>
    <row r="1310" spans="1:1">
      <c r="A1310" s="23"/>
    </row>
    <row r="1311" spans="1:1">
      <c r="A1311" s="23"/>
    </row>
    <row r="1312" spans="1:1">
      <c r="A1312" s="23"/>
    </row>
    <row r="1313" spans="1:1">
      <c r="A1313" s="23"/>
    </row>
    <row r="1314" spans="1:1">
      <c r="A1314" s="23"/>
    </row>
    <row r="1315" spans="1:1">
      <c r="A1315" s="23"/>
    </row>
    <row r="1316" spans="1:1">
      <c r="A1316" s="23"/>
    </row>
    <row r="1317" spans="1:1">
      <c r="A1317" s="23"/>
    </row>
    <row r="1318" spans="1:1">
      <c r="A1318" s="23"/>
    </row>
    <row r="1319" spans="1:1">
      <c r="A1319" s="23"/>
    </row>
    <row r="1320" spans="1:1">
      <c r="A1320" s="23"/>
    </row>
    <row r="1321" spans="1:1">
      <c r="A1321" s="23"/>
    </row>
    <row r="1322" spans="1:1">
      <c r="A1322" s="23"/>
    </row>
    <row r="1323" spans="1:1">
      <c r="A1323" s="23"/>
    </row>
    <row r="1324" spans="1:1">
      <c r="A1324" s="23"/>
    </row>
    <row r="1325" spans="1:1">
      <c r="A1325" s="23"/>
    </row>
    <row r="1326" spans="1:1">
      <c r="A1326" s="23"/>
    </row>
    <row r="1327" spans="1:1">
      <c r="A1327" s="23"/>
    </row>
    <row r="1328" spans="1:1">
      <c r="A1328" s="23"/>
    </row>
    <row r="1329" spans="1:1">
      <c r="A1329" s="23"/>
    </row>
    <row r="1330" spans="1:1">
      <c r="A1330" s="23"/>
    </row>
    <row r="1331" spans="1:1">
      <c r="A1331" s="23"/>
    </row>
    <row r="1332" spans="1:1">
      <c r="A1332" s="23"/>
    </row>
    <row r="1333" spans="1:1">
      <c r="A1333" s="23"/>
    </row>
    <row r="1334" spans="1:1">
      <c r="A1334" s="23"/>
    </row>
    <row r="1335" spans="1:1">
      <c r="A1335" s="23"/>
    </row>
    <row r="1336" spans="1:1">
      <c r="A1336" s="23"/>
    </row>
    <row r="1337" spans="1:1">
      <c r="A1337" s="23"/>
    </row>
    <row r="1338" spans="1:1">
      <c r="A1338" s="23"/>
    </row>
    <row r="1339" spans="1:1">
      <c r="A1339" s="23"/>
    </row>
    <row r="1340" spans="1:1">
      <c r="A1340" s="23"/>
    </row>
    <row r="1341" spans="1:1">
      <c r="A1341" s="23"/>
    </row>
    <row r="1342" spans="1:1">
      <c r="A1342" s="23"/>
    </row>
    <row r="1343" spans="1:1">
      <c r="A1343" s="23"/>
    </row>
    <row r="1344" spans="1:1">
      <c r="A1344" s="23"/>
    </row>
    <row r="1345" spans="1:1">
      <c r="A1345" s="23"/>
    </row>
    <row r="1346" spans="1:1">
      <c r="A1346" s="23"/>
    </row>
    <row r="1347" spans="1:1">
      <c r="A1347" s="23"/>
    </row>
    <row r="1348" spans="1:1">
      <c r="A1348" s="23"/>
    </row>
    <row r="1349" spans="1:1">
      <c r="A1349" s="23"/>
    </row>
    <row r="1350" spans="1:1">
      <c r="A1350" s="23"/>
    </row>
    <row r="1351" spans="1:1">
      <c r="A1351" s="23"/>
    </row>
    <row r="1352" spans="1:1">
      <c r="A1352" s="23"/>
    </row>
    <row r="1353" spans="1:1">
      <c r="A1353" s="23"/>
    </row>
    <row r="1354" spans="1:1">
      <c r="A1354" s="23"/>
    </row>
    <row r="1355" spans="1:1">
      <c r="A1355" s="23"/>
    </row>
    <row r="1356" spans="1:1">
      <c r="A1356" s="23"/>
    </row>
    <row r="1357" spans="1:1">
      <c r="A1357" s="23"/>
    </row>
    <row r="1358" spans="1:1">
      <c r="A1358" s="23"/>
    </row>
    <row r="1359" spans="1:1">
      <c r="A1359" s="23"/>
    </row>
    <row r="1360" spans="1:1">
      <c r="A1360" s="23"/>
    </row>
    <row r="1361" spans="1:1">
      <c r="A1361" s="23"/>
    </row>
    <row r="1362" spans="1:1">
      <c r="A1362" s="23"/>
    </row>
    <row r="1363" spans="1:1">
      <c r="A1363" s="23"/>
    </row>
    <row r="1364" spans="1:1">
      <c r="A1364" s="23"/>
    </row>
    <row r="1365" spans="1:1">
      <c r="A1365" s="23"/>
    </row>
    <row r="1366" spans="1:1">
      <c r="A1366" s="23"/>
    </row>
    <row r="1367" spans="1:1">
      <c r="A1367" s="23"/>
    </row>
    <row r="1368" spans="1:1">
      <c r="A1368" s="23"/>
    </row>
    <row r="1369" spans="1:1">
      <c r="A1369" s="23"/>
    </row>
    <row r="1370" spans="1:1">
      <c r="A1370" s="23"/>
    </row>
    <row r="1371" spans="1:1">
      <c r="A1371" s="23"/>
    </row>
    <row r="1372" spans="1:1">
      <c r="A1372" s="23"/>
    </row>
    <row r="1373" spans="1:1">
      <c r="A1373" s="23"/>
    </row>
    <row r="1374" spans="1:1">
      <c r="A1374" s="23"/>
    </row>
    <row r="1375" spans="1:1">
      <c r="A1375" s="23"/>
    </row>
    <row r="1376" spans="1:1">
      <c r="A1376" s="23"/>
    </row>
    <row r="1377" spans="1:1">
      <c r="A1377" s="23"/>
    </row>
    <row r="1378" spans="1:1">
      <c r="A1378" s="23"/>
    </row>
    <row r="1379" spans="1:1">
      <c r="A1379" s="23"/>
    </row>
    <row r="1380" spans="1:1">
      <c r="A1380" s="23"/>
    </row>
    <row r="1381" spans="1:1">
      <c r="A1381" s="23"/>
    </row>
    <row r="1382" spans="1:1">
      <c r="A1382" s="23"/>
    </row>
    <row r="1383" spans="1:1">
      <c r="A1383" s="23"/>
    </row>
    <row r="1384" spans="1:1">
      <c r="A1384" s="23"/>
    </row>
    <row r="1385" spans="1:1">
      <c r="A1385" s="23"/>
    </row>
    <row r="1386" spans="1:1">
      <c r="A1386" s="23"/>
    </row>
    <row r="1387" spans="1:1">
      <c r="A1387" s="23"/>
    </row>
    <row r="1388" spans="1:1">
      <c r="A1388" s="23"/>
    </row>
    <row r="1389" spans="1:1">
      <c r="A1389" s="23"/>
    </row>
    <row r="1390" spans="1:1">
      <c r="A1390" s="23"/>
    </row>
    <row r="1391" spans="1:1">
      <c r="A1391" s="23"/>
    </row>
    <row r="1392" spans="1:1">
      <c r="A1392" s="23"/>
    </row>
    <row r="1393" spans="1:1">
      <c r="A1393" s="23"/>
    </row>
    <row r="1394" spans="1:1">
      <c r="A1394" s="23"/>
    </row>
    <row r="1395" spans="1:1">
      <c r="A1395" s="23"/>
    </row>
    <row r="1396" spans="1:1">
      <c r="A1396" s="23"/>
    </row>
    <row r="1397" spans="1:1">
      <c r="A1397" s="23"/>
    </row>
    <row r="1398" spans="1:1">
      <c r="A1398" s="23"/>
    </row>
    <row r="1399" spans="1:1">
      <c r="A1399" s="23"/>
    </row>
    <row r="1400" spans="1:1">
      <c r="A1400" s="23"/>
    </row>
    <row r="1401" spans="1:1">
      <c r="A1401" s="23"/>
    </row>
    <row r="1402" spans="1:1">
      <c r="A1402" s="23"/>
    </row>
    <row r="1403" spans="1:1">
      <c r="A1403" s="23"/>
    </row>
    <row r="1404" spans="1:1">
      <c r="A1404" s="23"/>
    </row>
    <row r="1405" spans="1:1">
      <c r="A1405" s="23"/>
    </row>
    <row r="1406" spans="1:1">
      <c r="A1406" s="23"/>
    </row>
    <row r="1407" spans="1:1">
      <c r="A1407" s="23"/>
    </row>
    <row r="1408" spans="1:1">
      <c r="A1408" s="23"/>
    </row>
    <row r="1409" spans="1:1">
      <c r="A1409" s="23"/>
    </row>
    <row r="1410" spans="1:1">
      <c r="A1410" s="23"/>
    </row>
    <row r="1411" spans="1:1">
      <c r="A1411" s="23"/>
    </row>
    <row r="1412" spans="1:1">
      <c r="A1412" s="23"/>
    </row>
    <row r="1413" spans="1:1">
      <c r="A1413" s="23"/>
    </row>
    <row r="1414" spans="1:1">
      <c r="A1414" s="23"/>
    </row>
    <row r="1415" spans="1:1">
      <c r="A1415" s="23"/>
    </row>
    <row r="1416" spans="1:1">
      <c r="A1416" s="23"/>
    </row>
    <row r="1417" spans="1:1">
      <c r="A1417" s="23"/>
    </row>
    <row r="1418" spans="1:1">
      <c r="A1418" s="23"/>
    </row>
    <row r="1419" spans="1:1">
      <c r="A1419" s="23"/>
    </row>
    <row r="1420" spans="1:1">
      <c r="A1420" s="23"/>
    </row>
    <row r="1421" spans="1:1">
      <c r="A1421" s="23"/>
    </row>
    <row r="1422" spans="1:1">
      <c r="A1422" s="23"/>
    </row>
    <row r="1423" spans="1:1">
      <c r="A1423" s="23"/>
    </row>
    <row r="1424" spans="1:1">
      <c r="A1424" s="23"/>
    </row>
    <row r="1425" spans="1:1">
      <c r="A1425" s="23"/>
    </row>
    <row r="1426" spans="1:1">
      <c r="A1426" s="23"/>
    </row>
    <row r="1427" spans="1:1">
      <c r="A1427" s="23"/>
    </row>
    <row r="1428" spans="1:1">
      <c r="A1428" s="23"/>
    </row>
    <row r="1429" spans="1:1">
      <c r="A1429" s="23"/>
    </row>
    <row r="1430" spans="1:1">
      <c r="A1430" s="23"/>
    </row>
    <row r="1431" spans="1:1">
      <c r="A1431" s="23"/>
    </row>
    <row r="1432" spans="1:1">
      <c r="A1432" s="23"/>
    </row>
    <row r="1433" spans="1:1">
      <c r="A1433" s="23"/>
    </row>
    <row r="1434" spans="1:1">
      <c r="A1434" s="23"/>
    </row>
    <row r="1435" spans="1:1">
      <c r="A1435" s="23"/>
    </row>
    <row r="1436" spans="1:1">
      <c r="A1436" s="23"/>
    </row>
    <row r="1437" spans="1:1">
      <c r="A1437" s="23"/>
    </row>
    <row r="1438" spans="1:1">
      <c r="A1438" s="23"/>
    </row>
    <row r="1439" spans="1:1">
      <c r="A1439" s="23"/>
    </row>
    <row r="1440" spans="1:1">
      <c r="A1440" s="23"/>
    </row>
    <row r="1441" spans="1:1">
      <c r="A1441" s="23"/>
    </row>
    <row r="1442" spans="1:1">
      <c r="A1442" s="23"/>
    </row>
    <row r="1443" spans="1:1">
      <c r="A1443" s="23"/>
    </row>
    <row r="1444" spans="1:1">
      <c r="A1444" s="23"/>
    </row>
    <row r="1445" spans="1:1">
      <c r="A1445" s="23"/>
    </row>
    <row r="1446" spans="1:1">
      <c r="A1446" s="23"/>
    </row>
    <row r="1447" spans="1:1">
      <c r="A1447" s="23"/>
    </row>
    <row r="1448" spans="1:1">
      <c r="A1448" s="23"/>
    </row>
    <row r="1449" spans="1:1">
      <c r="A1449" s="23"/>
    </row>
    <row r="1450" spans="1:1">
      <c r="A1450" s="23"/>
    </row>
    <row r="1451" spans="1:1">
      <c r="A1451" s="23"/>
    </row>
    <row r="1452" spans="1:1">
      <c r="A1452" s="23"/>
    </row>
    <row r="1453" spans="1:1">
      <c r="A1453" s="23"/>
    </row>
    <row r="1454" spans="1:1">
      <c r="A1454" s="23"/>
    </row>
    <row r="1455" spans="1:1">
      <c r="A1455" s="23"/>
    </row>
    <row r="1456" spans="1:1">
      <c r="A1456" s="23"/>
    </row>
    <row r="1457" spans="1:1">
      <c r="A1457" s="23"/>
    </row>
    <row r="1458" spans="1:1">
      <c r="A1458" s="23"/>
    </row>
    <row r="1459" spans="1:1">
      <c r="A1459" s="23"/>
    </row>
    <row r="1460" spans="1:1">
      <c r="A1460" s="23"/>
    </row>
    <row r="1461" spans="1:1">
      <c r="A1461" s="23"/>
    </row>
    <row r="1462" spans="1:1">
      <c r="A1462" s="23"/>
    </row>
    <row r="1463" spans="1:1">
      <c r="A1463" s="23"/>
    </row>
    <row r="1464" spans="1:1">
      <c r="A1464" s="23"/>
    </row>
    <row r="1465" spans="1:1">
      <c r="A1465" s="23"/>
    </row>
    <row r="1466" spans="1:1">
      <c r="A1466" s="23"/>
    </row>
    <row r="1467" spans="1:1">
      <c r="A1467" s="23"/>
    </row>
    <row r="1468" spans="1:1">
      <c r="A1468" s="23"/>
    </row>
    <row r="1469" spans="1:1">
      <c r="A1469" s="23"/>
    </row>
    <row r="1470" spans="1:1">
      <c r="A1470" s="23"/>
    </row>
    <row r="1471" spans="1:1">
      <c r="A1471" s="23"/>
    </row>
    <row r="1472" spans="1:1">
      <c r="A1472" s="23"/>
    </row>
    <row r="1473" spans="1:1">
      <c r="A1473" s="23"/>
    </row>
    <row r="1474" spans="1:1">
      <c r="A1474" s="23"/>
    </row>
    <row r="1475" spans="1:1">
      <c r="A1475" s="23"/>
    </row>
    <row r="1476" spans="1:1">
      <c r="A1476" s="23"/>
    </row>
    <row r="1477" spans="1:1">
      <c r="A1477" s="23"/>
    </row>
    <row r="1478" spans="1:1">
      <c r="A1478" s="23"/>
    </row>
    <row r="1479" spans="1:1">
      <c r="A1479" s="23"/>
    </row>
    <row r="1480" spans="1:1">
      <c r="A1480" s="23"/>
    </row>
    <row r="1481" spans="1:1">
      <c r="A1481" s="23"/>
    </row>
    <row r="1482" spans="1:1">
      <c r="A1482" s="23"/>
    </row>
    <row r="1483" spans="1:1">
      <c r="A1483" s="23"/>
    </row>
    <row r="1484" spans="1:1">
      <c r="A1484" s="23"/>
    </row>
    <row r="1485" spans="1:1">
      <c r="A1485" s="23"/>
    </row>
    <row r="1486" spans="1:1">
      <c r="A1486" s="23"/>
    </row>
    <row r="1487" spans="1:1">
      <c r="A1487" s="23"/>
    </row>
    <row r="1488" spans="1:1">
      <c r="A1488" s="23"/>
    </row>
    <row r="1489" spans="1:1">
      <c r="A1489" s="23"/>
    </row>
    <row r="1490" spans="1:1">
      <c r="A1490" s="23"/>
    </row>
    <row r="1491" spans="1:1">
      <c r="A1491" s="23"/>
    </row>
    <row r="1492" spans="1:1">
      <c r="A1492" s="23"/>
    </row>
    <row r="1493" spans="1:1">
      <c r="A1493" s="23"/>
    </row>
    <row r="1494" spans="1:1">
      <c r="A1494" s="23"/>
    </row>
    <row r="1495" spans="1:1">
      <c r="A1495" s="23"/>
    </row>
    <row r="1496" spans="1:1">
      <c r="A1496" s="23"/>
    </row>
    <row r="1497" spans="1:1">
      <c r="A1497" s="23"/>
    </row>
    <row r="1498" spans="1:1">
      <c r="A1498" s="23"/>
    </row>
    <row r="1499" spans="1:1">
      <c r="A1499" s="23"/>
    </row>
    <row r="1500" spans="1:1">
      <c r="A1500" s="23"/>
    </row>
    <row r="1501" spans="1:1">
      <c r="A1501" s="23"/>
    </row>
    <row r="1502" spans="1:1">
      <c r="A1502" s="23"/>
    </row>
    <row r="1503" spans="1:1">
      <c r="A1503" s="23"/>
    </row>
    <row r="1504" spans="1:1">
      <c r="A1504" s="23"/>
    </row>
    <row r="1505" spans="1:1">
      <c r="A1505" s="23"/>
    </row>
    <row r="1506" spans="1:1">
      <c r="A1506" s="23"/>
    </row>
    <row r="1507" spans="1:1">
      <c r="A1507" s="23"/>
    </row>
    <row r="1508" spans="1:1">
      <c r="A1508" s="23"/>
    </row>
    <row r="1509" spans="1:1">
      <c r="A1509" s="23"/>
    </row>
    <row r="1510" spans="1:1">
      <c r="A1510" s="23"/>
    </row>
    <row r="1511" spans="1:1">
      <c r="A1511" s="23"/>
    </row>
    <row r="1512" spans="1:1">
      <c r="A1512" s="23"/>
    </row>
    <row r="1513" spans="1:1">
      <c r="A1513" s="23"/>
    </row>
    <row r="1514" spans="1:1">
      <c r="A1514" s="23"/>
    </row>
    <row r="1515" spans="1:1">
      <c r="A1515" s="23"/>
    </row>
    <row r="1516" spans="1:1">
      <c r="A1516" s="23"/>
    </row>
    <row r="1517" spans="1:1">
      <c r="A1517" s="23"/>
    </row>
    <row r="1518" spans="1:1">
      <c r="A1518" s="23"/>
    </row>
    <row r="1519" spans="1:1">
      <c r="A1519" s="23"/>
    </row>
    <row r="1520" spans="1:1">
      <c r="A1520" s="23"/>
    </row>
    <row r="1521" spans="1:1">
      <c r="A1521" s="23"/>
    </row>
    <row r="1522" spans="1:1">
      <c r="A1522" s="23"/>
    </row>
    <row r="1523" spans="1:1">
      <c r="A1523" s="23"/>
    </row>
    <row r="1524" spans="1:1">
      <c r="A1524" s="23"/>
    </row>
    <row r="1525" spans="1:1">
      <c r="A1525" s="23"/>
    </row>
    <row r="1526" spans="1:1">
      <c r="A1526" s="23"/>
    </row>
    <row r="1527" spans="1:1">
      <c r="A1527" s="23"/>
    </row>
    <row r="1528" spans="1:1">
      <c r="A1528" s="23"/>
    </row>
    <row r="1529" spans="1:1">
      <c r="A1529" s="23"/>
    </row>
    <row r="1530" spans="1:1">
      <c r="A1530" s="23"/>
    </row>
    <row r="1531" spans="1:1">
      <c r="A1531" s="23"/>
    </row>
    <row r="1532" spans="1:1">
      <c r="A1532" s="23"/>
    </row>
    <row r="1533" spans="1:1">
      <c r="A1533" s="23"/>
    </row>
    <row r="1534" spans="1:1">
      <c r="A1534" s="23"/>
    </row>
    <row r="1535" spans="1:1">
      <c r="A1535" s="23"/>
    </row>
    <row r="1536" spans="1:1">
      <c r="A1536" s="23"/>
    </row>
    <row r="1537" spans="1:1">
      <c r="A1537" s="23"/>
    </row>
    <row r="1538" spans="1:1">
      <c r="A1538" s="23"/>
    </row>
    <row r="1539" spans="1:1">
      <c r="A1539" s="23"/>
    </row>
    <row r="1540" spans="1:1">
      <c r="A1540" s="23"/>
    </row>
    <row r="1541" spans="1:1">
      <c r="A1541" s="23"/>
    </row>
    <row r="1542" spans="1:1">
      <c r="A1542" s="23"/>
    </row>
    <row r="1543" spans="1:1">
      <c r="A1543" s="23"/>
    </row>
    <row r="1544" spans="1:1">
      <c r="A1544" s="23"/>
    </row>
    <row r="1545" spans="1:1">
      <c r="A1545" s="23"/>
    </row>
    <row r="1546" spans="1:1">
      <c r="A1546" s="23"/>
    </row>
    <row r="1547" spans="1:1">
      <c r="A1547" s="23"/>
    </row>
    <row r="1548" spans="1:1">
      <c r="A1548" s="23"/>
    </row>
    <row r="1549" spans="1:1">
      <c r="A1549" s="23"/>
    </row>
    <row r="1550" spans="1:1">
      <c r="A1550" s="23"/>
    </row>
    <row r="1551" spans="1:1">
      <c r="A1551" s="23"/>
    </row>
    <row r="1552" spans="1:1">
      <c r="A1552" s="23"/>
    </row>
    <row r="1553" spans="1:1">
      <c r="A1553" s="23"/>
    </row>
    <row r="1554" spans="1:1">
      <c r="A1554" s="23"/>
    </row>
    <row r="1555" spans="1:1">
      <c r="A1555" s="23"/>
    </row>
    <row r="1556" spans="1:1">
      <c r="A1556" s="23"/>
    </row>
    <row r="1557" spans="1:1">
      <c r="A1557" s="23"/>
    </row>
    <row r="1558" spans="1:1">
      <c r="A1558" s="23"/>
    </row>
    <row r="1559" spans="1:1">
      <c r="A1559" s="23"/>
    </row>
    <row r="1560" spans="1:1">
      <c r="A1560" s="23"/>
    </row>
    <row r="1561" spans="1:1">
      <c r="A1561" s="23"/>
    </row>
    <row r="1562" spans="1:1">
      <c r="A1562" s="23"/>
    </row>
    <row r="1563" spans="1:1">
      <c r="A1563" s="23"/>
    </row>
    <row r="1564" spans="1:1">
      <c r="A1564" s="23"/>
    </row>
    <row r="1565" spans="1:1">
      <c r="A1565" s="23"/>
    </row>
    <row r="1566" spans="1:1">
      <c r="A1566" s="23"/>
    </row>
    <row r="1567" spans="1:1">
      <c r="A1567" s="23"/>
    </row>
    <row r="1568" spans="1:1">
      <c r="A1568" s="23"/>
    </row>
    <row r="1569" spans="1:1">
      <c r="A1569" s="23"/>
    </row>
    <row r="1570" spans="1:1">
      <c r="A1570" s="23"/>
    </row>
    <row r="1571" spans="1:1">
      <c r="A1571" s="23"/>
    </row>
    <row r="1572" spans="1:1">
      <c r="A1572" s="23"/>
    </row>
    <row r="1573" spans="1:1">
      <c r="A1573" s="23"/>
    </row>
    <row r="1574" spans="1:1">
      <c r="A1574" s="23"/>
    </row>
    <row r="1575" spans="1:1">
      <c r="A1575" s="23"/>
    </row>
    <row r="1576" spans="1:1">
      <c r="A1576" s="23"/>
    </row>
    <row r="1577" spans="1:1">
      <c r="A1577" s="23"/>
    </row>
    <row r="1578" spans="1:1">
      <c r="A1578" s="23"/>
    </row>
    <row r="1579" spans="1:1">
      <c r="A1579" s="23"/>
    </row>
    <row r="1580" spans="1:1">
      <c r="A1580" s="23"/>
    </row>
    <row r="1581" spans="1:1">
      <c r="A1581" s="23"/>
    </row>
    <row r="1582" spans="1:1">
      <c r="A1582" s="23"/>
    </row>
    <row r="1583" spans="1:1">
      <c r="A1583" s="23"/>
    </row>
    <row r="1584" spans="1:1">
      <c r="A1584" s="23"/>
    </row>
    <row r="1585" spans="1:1">
      <c r="A1585" s="23"/>
    </row>
    <row r="1586" spans="1:1">
      <c r="A1586" s="23"/>
    </row>
    <row r="1587" spans="1:1">
      <c r="A1587" s="23"/>
    </row>
    <row r="1588" spans="1:1">
      <c r="A1588" s="23"/>
    </row>
    <row r="1589" spans="1:1">
      <c r="A1589" s="23"/>
    </row>
    <row r="1590" spans="1:1">
      <c r="A1590" s="23"/>
    </row>
    <row r="1591" spans="1:1">
      <c r="A1591" s="23"/>
    </row>
    <row r="1592" spans="1:1">
      <c r="A1592" s="23"/>
    </row>
    <row r="1593" spans="1:1">
      <c r="A1593" s="23"/>
    </row>
    <row r="1594" spans="1:1">
      <c r="A1594" s="23"/>
    </row>
    <row r="1595" spans="1:1">
      <c r="A1595" s="23"/>
    </row>
    <row r="1596" spans="1:1">
      <c r="A1596" s="23"/>
    </row>
    <row r="1597" spans="1:1">
      <c r="A1597" s="23"/>
    </row>
    <row r="1598" spans="1:1">
      <c r="A1598" s="23"/>
    </row>
    <row r="1599" spans="1:1">
      <c r="A1599" s="23"/>
    </row>
    <row r="1600" spans="1:1">
      <c r="A1600" s="23"/>
    </row>
    <row r="1601" spans="1:1">
      <c r="A1601" s="23"/>
    </row>
    <row r="1602" spans="1:1">
      <c r="A1602" s="23"/>
    </row>
    <row r="1603" spans="1:1">
      <c r="A1603" s="23"/>
    </row>
    <row r="1604" spans="1:1">
      <c r="A1604" s="23"/>
    </row>
    <row r="1605" spans="1:1">
      <c r="A1605" s="23"/>
    </row>
    <row r="1606" spans="1:1">
      <c r="A1606" s="23"/>
    </row>
    <row r="1607" spans="1:1">
      <c r="A1607" s="23"/>
    </row>
    <row r="1608" spans="1:1">
      <c r="A1608" s="23"/>
    </row>
    <row r="1609" spans="1:1">
      <c r="A1609" s="23"/>
    </row>
    <row r="1610" spans="1:1">
      <c r="A1610" s="23"/>
    </row>
    <row r="1611" spans="1:1">
      <c r="A1611" s="23"/>
    </row>
    <row r="1612" spans="1:1">
      <c r="A1612" s="23"/>
    </row>
    <row r="1613" spans="1:1">
      <c r="A1613" s="23"/>
    </row>
    <row r="1614" spans="1:1">
      <c r="A1614" s="23"/>
    </row>
    <row r="1615" spans="1:1">
      <c r="A1615" s="23"/>
    </row>
    <row r="1616" spans="1:1">
      <c r="A1616" s="23"/>
    </row>
    <row r="1617" spans="1:1">
      <c r="A1617" s="23"/>
    </row>
    <row r="1618" spans="1:1">
      <c r="A1618" s="23"/>
    </row>
    <row r="1619" spans="1:1">
      <c r="A1619" s="23"/>
    </row>
    <row r="1620" spans="1:1">
      <c r="A1620" s="23"/>
    </row>
    <row r="1621" spans="1:1">
      <c r="A1621" s="23"/>
    </row>
    <row r="1622" spans="1:1">
      <c r="A1622" s="23"/>
    </row>
    <row r="1623" spans="1:1">
      <c r="A1623" s="23"/>
    </row>
    <row r="1624" spans="1:1">
      <c r="A1624" s="23"/>
    </row>
    <row r="1625" spans="1:1">
      <c r="A1625" s="23"/>
    </row>
    <row r="1626" spans="1:1">
      <c r="A1626" s="23"/>
    </row>
    <row r="1627" spans="1:1">
      <c r="A1627" s="23"/>
    </row>
    <row r="1628" spans="1:1">
      <c r="A1628" s="23"/>
    </row>
    <row r="1629" spans="1:1">
      <c r="A1629" s="23"/>
    </row>
    <row r="1630" spans="1:1">
      <c r="A1630" s="23"/>
    </row>
    <row r="1631" spans="1:1">
      <c r="A1631" s="23"/>
    </row>
    <row r="1632" spans="1:1">
      <c r="A1632" s="23"/>
    </row>
    <row r="1633" spans="1:1">
      <c r="A1633" s="23"/>
    </row>
    <row r="1634" spans="1:1">
      <c r="A1634" s="23"/>
    </row>
    <row r="1635" spans="1:1">
      <c r="A1635" s="23"/>
    </row>
    <row r="1636" spans="1:1">
      <c r="A1636" s="23"/>
    </row>
    <row r="1637" spans="1:1">
      <c r="A1637" s="23"/>
    </row>
    <row r="1638" spans="1:1">
      <c r="A1638" s="23"/>
    </row>
    <row r="1639" spans="1:1">
      <c r="A1639" s="23"/>
    </row>
    <row r="1640" spans="1:1">
      <c r="A1640" s="23"/>
    </row>
    <row r="1641" spans="1:1">
      <c r="A1641" s="23"/>
    </row>
    <row r="1642" spans="1:1">
      <c r="A1642" s="23"/>
    </row>
    <row r="1643" spans="1:1">
      <c r="A1643" s="23"/>
    </row>
    <row r="1644" spans="1:1">
      <c r="A1644" s="23"/>
    </row>
    <row r="1645" spans="1:1">
      <c r="A1645" s="23"/>
    </row>
    <row r="1646" spans="1:1">
      <c r="A1646" s="23"/>
    </row>
    <row r="1647" spans="1:1">
      <c r="A1647" s="23"/>
    </row>
    <row r="1648" spans="1:1">
      <c r="A1648" s="23"/>
    </row>
    <row r="1649" spans="1:1">
      <c r="A1649" s="23"/>
    </row>
    <row r="1650" spans="1:1">
      <c r="A1650" s="23"/>
    </row>
    <row r="1651" spans="1:1">
      <c r="A1651" s="23"/>
    </row>
    <row r="1652" spans="1:1">
      <c r="A1652" s="23"/>
    </row>
    <row r="1653" spans="1:1">
      <c r="A1653" s="23"/>
    </row>
    <row r="1654" spans="1:1">
      <c r="A1654" s="23"/>
    </row>
    <row r="1655" spans="1:1">
      <c r="A1655" s="23"/>
    </row>
    <row r="1656" spans="1:1">
      <c r="A1656" s="23"/>
    </row>
    <row r="1657" spans="1:1">
      <c r="A1657" s="23"/>
    </row>
    <row r="1658" spans="1:1">
      <c r="A1658" s="23"/>
    </row>
    <row r="1659" spans="1:1">
      <c r="A1659" s="23"/>
    </row>
    <row r="1660" spans="1:1">
      <c r="A1660" s="23"/>
    </row>
    <row r="1661" spans="1:1">
      <c r="A1661" s="23"/>
    </row>
    <row r="1662" spans="1:1">
      <c r="A1662" s="23"/>
    </row>
    <row r="1663" spans="1:1">
      <c r="A1663" s="23"/>
    </row>
    <row r="1664" spans="1:1">
      <c r="A1664" s="23"/>
    </row>
    <row r="1665" spans="1:1">
      <c r="A1665" s="23"/>
    </row>
    <row r="1666" spans="1:1">
      <c r="A1666" s="23"/>
    </row>
    <row r="1667" spans="1:1">
      <c r="A1667" s="23"/>
    </row>
    <row r="1668" spans="1:1">
      <c r="A1668" s="23"/>
    </row>
    <row r="1669" spans="1:1">
      <c r="A1669" s="23"/>
    </row>
    <row r="1670" spans="1:1">
      <c r="A1670" s="23"/>
    </row>
    <row r="1671" spans="1:1">
      <c r="A1671" s="23"/>
    </row>
    <row r="1672" spans="1:1">
      <c r="A1672" s="23"/>
    </row>
    <row r="1673" spans="1:1">
      <c r="A1673" s="23"/>
    </row>
    <row r="1674" spans="1:1">
      <c r="A1674" s="23"/>
    </row>
    <row r="1675" spans="1:1">
      <c r="A1675" s="23"/>
    </row>
    <row r="1676" spans="1:1">
      <c r="A1676" s="23"/>
    </row>
    <row r="1677" spans="1:1">
      <c r="A1677" s="23"/>
    </row>
    <row r="1678" spans="1:1">
      <c r="A1678" s="23"/>
    </row>
    <row r="1679" spans="1:1">
      <c r="A1679" s="23"/>
    </row>
    <row r="1680" spans="1:1">
      <c r="A1680" s="23"/>
    </row>
    <row r="1681" spans="1:1">
      <c r="A1681" s="23"/>
    </row>
    <row r="1682" spans="1:1">
      <c r="A1682" s="23"/>
    </row>
    <row r="1683" spans="1:1">
      <c r="A1683" s="23"/>
    </row>
    <row r="1684" spans="1:1">
      <c r="A1684" s="23"/>
    </row>
    <row r="1685" spans="1:1">
      <c r="A1685" s="23"/>
    </row>
    <row r="1686" spans="1:1">
      <c r="A1686" s="23"/>
    </row>
    <row r="1687" spans="1:1">
      <c r="A1687" s="23"/>
    </row>
    <row r="1688" spans="1:1">
      <c r="A1688" s="23"/>
    </row>
    <row r="1689" spans="1:1">
      <c r="A1689" s="23"/>
    </row>
    <row r="1690" spans="1:1">
      <c r="A1690" s="23"/>
    </row>
    <row r="1691" spans="1:1">
      <c r="A1691" s="23"/>
    </row>
    <row r="1692" spans="1:1">
      <c r="A1692" s="23"/>
    </row>
    <row r="1693" spans="1:1">
      <c r="A1693" s="23"/>
    </row>
    <row r="1694" spans="1:1">
      <c r="A1694" s="23"/>
    </row>
    <row r="1695" spans="1:1">
      <c r="A1695" s="23"/>
    </row>
    <row r="1696" spans="1:1">
      <c r="A1696" s="23"/>
    </row>
    <row r="1697" spans="1:1">
      <c r="A1697" s="23"/>
    </row>
    <row r="1698" spans="1:1">
      <c r="A1698" s="23"/>
    </row>
    <row r="1699" spans="1:1">
      <c r="A1699" s="23"/>
    </row>
    <row r="1700" spans="1:1">
      <c r="A1700" s="23"/>
    </row>
    <row r="1701" spans="1:1">
      <c r="A1701" s="23"/>
    </row>
    <row r="1702" spans="1:1">
      <c r="A1702" s="23"/>
    </row>
    <row r="1703" spans="1:1">
      <c r="A1703" s="23"/>
    </row>
    <row r="1704" spans="1:1">
      <c r="A1704" s="23"/>
    </row>
    <row r="1705" spans="1:1">
      <c r="A1705" s="23"/>
    </row>
    <row r="1706" spans="1:1">
      <c r="A1706" s="23"/>
    </row>
    <row r="1707" spans="1:1">
      <c r="A1707" s="23"/>
    </row>
    <row r="1708" spans="1:1">
      <c r="A1708" s="23"/>
    </row>
    <row r="1709" spans="1:1">
      <c r="A1709" s="23"/>
    </row>
    <row r="1710" spans="1:1">
      <c r="A1710" s="23"/>
    </row>
    <row r="1711" spans="1:1">
      <c r="A1711" s="23"/>
    </row>
    <row r="1712" spans="1:1">
      <c r="A1712" s="23"/>
    </row>
    <row r="1713" spans="1:1">
      <c r="A1713" s="23"/>
    </row>
    <row r="1714" spans="1:1">
      <c r="A1714" s="23"/>
    </row>
    <row r="1715" spans="1:1">
      <c r="A1715" s="23"/>
    </row>
    <row r="1716" spans="1:1">
      <c r="A1716" s="23"/>
    </row>
    <row r="1717" spans="1:1">
      <c r="A1717" s="23"/>
    </row>
    <row r="1718" spans="1:1">
      <c r="A1718" s="23"/>
    </row>
    <row r="1719" spans="1:1">
      <c r="A1719" s="23"/>
    </row>
    <row r="1720" spans="1:1">
      <c r="A1720" s="23"/>
    </row>
    <row r="1721" spans="1:1">
      <c r="A1721" s="23"/>
    </row>
    <row r="1722" spans="1:1">
      <c r="A1722" s="23"/>
    </row>
    <row r="1723" spans="1:1">
      <c r="A1723" s="23"/>
    </row>
    <row r="1724" spans="1:1">
      <c r="A1724" s="23"/>
    </row>
    <row r="1725" spans="1:1">
      <c r="A1725" s="23"/>
    </row>
    <row r="1726" spans="1:1">
      <c r="A1726" s="23"/>
    </row>
    <row r="1727" spans="1:1">
      <c r="A1727" s="23"/>
    </row>
    <row r="1728" spans="1:1">
      <c r="A1728" s="23"/>
    </row>
    <row r="1729" spans="1:1">
      <c r="A1729" s="23"/>
    </row>
    <row r="1730" spans="1:1">
      <c r="A1730" s="23"/>
    </row>
    <row r="1731" spans="1:1">
      <c r="A1731" s="23"/>
    </row>
    <row r="1732" spans="1:1">
      <c r="A1732" s="23"/>
    </row>
    <row r="1733" spans="1:1">
      <c r="A1733" s="23"/>
    </row>
    <row r="1734" spans="1:1">
      <c r="A1734" s="23"/>
    </row>
    <row r="1735" spans="1:1">
      <c r="A1735" s="23"/>
    </row>
    <row r="1736" spans="1:1">
      <c r="A1736" s="23"/>
    </row>
    <row r="1737" spans="1:1">
      <c r="A1737" s="23"/>
    </row>
    <row r="1738" spans="1:1">
      <c r="A1738" s="23"/>
    </row>
    <row r="1739" spans="1:1">
      <c r="A1739" s="23"/>
    </row>
    <row r="1740" spans="1:1">
      <c r="A1740" s="23"/>
    </row>
    <row r="1741" spans="1:1">
      <c r="A1741" s="23"/>
    </row>
    <row r="1742" spans="1:1">
      <c r="A1742" s="23"/>
    </row>
    <row r="1743" spans="1:1">
      <c r="A1743" s="23"/>
    </row>
    <row r="1744" spans="1:1">
      <c r="A1744" s="23"/>
    </row>
    <row r="1745" spans="1:1">
      <c r="A1745" s="23"/>
    </row>
    <row r="1746" spans="1:1">
      <c r="A1746" s="23"/>
    </row>
    <row r="1747" spans="1:1">
      <c r="A1747" s="23"/>
    </row>
    <row r="1748" spans="1:1">
      <c r="A1748" s="23"/>
    </row>
    <row r="1749" spans="1:1">
      <c r="A1749" s="23"/>
    </row>
    <row r="1750" spans="1:1">
      <c r="A1750" s="23"/>
    </row>
    <row r="1751" spans="1:1">
      <c r="A1751" s="23"/>
    </row>
    <row r="1752" spans="1:1">
      <c r="A1752" s="23"/>
    </row>
    <row r="1753" spans="1:1">
      <c r="A1753" s="23"/>
    </row>
    <row r="1754" spans="1:1">
      <c r="A1754" s="23"/>
    </row>
    <row r="1755" spans="1:1">
      <c r="A1755" s="23"/>
    </row>
    <row r="1756" spans="1:1">
      <c r="A1756" s="23"/>
    </row>
    <row r="1757" spans="1:1">
      <c r="A1757" s="23"/>
    </row>
    <row r="1758" spans="1:1">
      <c r="A1758" s="23"/>
    </row>
    <row r="1759" spans="1:1">
      <c r="A1759" s="23"/>
    </row>
    <row r="1760" spans="1:1">
      <c r="A1760" s="23"/>
    </row>
    <row r="1761" spans="1:1">
      <c r="A1761" s="23"/>
    </row>
    <row r="1762" spans="1:1">
      <c r="A1762" s="23"/>
    </row>
    <row r="1763" spans="1:1">
      <c r="A1763" s="23"/>
    </row>
    <row r="1764" spans="1:1">
      <c r="A1764" s="23"/>
    </row>
    <row r="1765" spans="1:1">
      <c r="A1765" s="23"/>
    </row>
    <row r="1766" spans="1:1">
      <c r="A1766" s="23"/>
    </row>
    <row r="1767" spans="1:1">
      <c r="A1767" s="23"/>
    </row>
    <row r="1768" spans="1:1">
      <c r="A1768" s="23"/>
    </row>
    <row r="1769" spans="1:1">
      <c r="A1769" s="23"/>
    </row>
    <row r="1770" spans="1:1">
      <c r="A1770" s="23"/>
    </row>
    <row r="1771" spans="1:1">
      <c r="A1771" s="23"/>
    </row>
    <row r="1772" spans="1:1">
      <c r="A1772" s="23"/>
    </row>
    <row r="1773" spans="1:1">
      <c r="A1773" s="23"/>
    </row>
    <row r="1774" spans="1:1">
      <c r="A1774" s="23"/>
    </row>
    <row r="1775" spans="1:1">
      <c r="A1775" s="23"/>
    </row>
    <row r="1776" spans="1:1">
      <c r="A1776" s="23"/>
    </row>
    <row r="1777" spans="1:1">
      <c r="A1777" s="23"/>
    </row>
    <row r="1778" spans="1:1">
      <c r="A1778" s="23"/>
    </row>
    <row r="1779" spans="1:1">
      <c r="A1779" s="23"/>
    </row>
    <row r="1780" spans="1:1">
      <c r="A1780" s="23"/>
    </row>
    <row r="1781" spans="1:1">
      <c r="A1781" s="23"/>
    </row>
    <row r="1782" spans="1:1">
      <c r="A1782" s="23"/>
    </row>
    <row r="1783" spans="1:1">
      <c r="A1783" s="23"/>
    </row>
    <row r="1784" spans="1:1">
      <c r="A1784" s="23"/>
    </row>
    <row r="1785" spans="1:1">
      <c r="A1785" s="23"/>
    </row>
    <row r="1786" spans="1:1">
      <c r="A1786" s="23"/>
    </row>
    <row r="1787" spans="1:1">
      <c r="A1787" s="23"/>
    </row>
    <row r="1788" spans="1:1">
      <c r="A1788" s="23"/>
    </row>
    <row r="1789" spans="1:1">
      <c r="A1789" s="23"/>
    </row>
    <row r="1790" spans="1:1">
      <c r="A1790" s="23"/>
    </row>
    <row r="1791" spans="1:1">
      <c r="A1791" s="23"/>
    </row>
    <row r="1792" spans="1:1">
      <c r="A1792" s="23"/>
    </row>
    <row r="1793" spans="1:1">
      <c r="A1793" s="23"/>
    </row>
    <row r="1794" spans="1:1">
      <c r="A1794" s="23"/>
    </row>
    <row r="1795" spans="1:1">
      <c r="A1795" s="23"/>
    </row>
    <row r="1796" spans="1:1">
      <c r="A1796" s="23"/>
    </row>
    <row r="1797" spans="1:1">
      <c r="A1797" s="23"/>
    </row>
    <row r="1798" spans="1:1">
      <c r="A1798" s="23"/>
    </row>
    <row r="1799" spans="1:1">
      <c r="A1799" s="23"/>
    </row>
    <row r="1800" spans="1:1">
      <c r="A1800" s="23"/>
    </row>
    <row r="1801" spans="1:1">
      <c r="A1801" s="23"/>
    </row>
    <row r="1802" spans="1:1">
      <c r="A1802" s="23"/>
    </row>
    <row r="1803" spans="1:1">
      <c r="A1803" s="23"/>
    </row>
    <row r="1804" spans="1:1">
      <c r="A1804" s="23"/>
    </row>
    <row r="1805" spans="1:1">
      <c r="A1805" s="23"/>
    </row>
    <row r="1806" spans="1:1">
      <c r="A1806" s="23"/>
    </row>
    <row r="1807" spans="1:1">
      <c r="A1807" s="23"/>
    </row>
    <row r="1808" spans="1:1">
      <c r="A1808" s="23"/>
    </row>
    <row r="1809" spans="1:1">
      <c r="A1809" s="23"/>
    </row>
    <row r="1810" spans="1:1">
      <c r="A1810" s="23"/>
    </row>
    <row r="1811" spans="1:1">
      <c r="A1811" s="23"/>
    </row>
    <row r="1812" spans="1:1">
      <c r="A1812" s="23"/>
    </row>
    <row r="1813" spans="1:1">
      <c r="A1813" s="23"/>
    </row>
    <row r="1814" spans="1:1">
      <c r="A1814" s="23"/>
    </row>
    <row r="1815" spans="1:1">
      <c r="A1815" s="23"/>
    </row>
    <row r="1816" spans="1:1">
      <c r="A1816" s="23"/>
    </row>
    <row r="1817" spans="1:1">
      <c r="A1817" s="23"/>
    </row>
    <row r="1818" spans="1:1">
      <c r="A1818" s="23"/>
    </row>
    <row r="1819" spans="1:1">
      <c r="A1819" s="23"/>
    </row>
    <row r="1820" spans="1:1">
      <c r="A1820" s="23"/>
    </row>
    <row r="1821" spans="1:1">
      <c r="A1821" s="23"/>
    </row>
    <row r="1822" spans="1:1">
      <c r="A1822" s="23"/>
    </row>
    <row r="1823" spans="1:1">
      <c r="A1823" s="23"/>
    </row>
    <row r="1824" spans="1:1">
      <c r="A1824" s="23"/>
    </row>
    <row r="1825" spans="1:1">
      <c r="A1825" s="23"/>
    </row>
    <row r="1826" spans="1:1">
      <c r="A1826" s="23"/>
    </row>
    <row r="1827" spans="1:1">
      <c r="A1827" s="23"/>
    </row>
    <row r="1828" spans="1:1">
      <c r="A1828" s="23"/>
    </row>
    <row r="1829" spans="1:1">
      <c r="A1829" s="23"/>
    </row>
    <row r="1830" spans="1:1">
      <c r="A1830" s="23"/>
    </row>
    <row r="1831" spans="1:1">
      <c r="A1831" s="23"/>
    </row>
    <row r="1832" spans="1:1">
      <c r="A1832" s="23"/>
    </row>
    <row r="1833" spans="1:1">
      <c r="A1833" s="23"/>
    </row>
    <row r="1834" spans="1:1">
      <c r="A1834" s="23"/>
    </row>
    <row r="1835" spans="1:1">
      <c r="A1835" s="23"/>
    </row>
    <row r="1836" spans="1:1">
      <c r="A1836" s="23"/>
    </row>
    <row r="1837" spans="1:1">
      <c r="A1837" s="23"/>
    </row>
    <row r="1838" spans="1:1">
      <c r="A1838" s="23"/>
    </row>
    <row r="1839" spans="1:1">
      <c r="A1839" s="23"/>
    </row>
    <row r="1840" spans="1:1">
      <c r="A1840" s="23"/>
    </row>
    <row r="1841" spans="1:1">
      <c r="A1841" s="23"/>
    </row>
    <row r="1842" spans="1:1">
      <c r="A1842" s="23"/>
    </row>
    <row r="1843" spans="1:1">
      <c r="A1843" s="23"/>
    </row>
    <row r="1844" spans="1:1">
      <c r="A1844" s="23"/>
    </row>
    <row r="1845" spans="1:1">
      <c r="A1845" s="23"/>
    </row>
    <row r="1846" spans="1:1">
      <c r="A1846" s="23"/>
    </row>
    <row r="1847" spans="1:1">
      <c r="A1847" s="23"/>
    </row>
    <row r="1848" spans="1:1">
      <c r="A1848" s="23"/>
    </row>
    <row r="1849" spans="1:1">
      <c r="A1849" s="23"/>
    </row>
    <row r="1850" spans="1:1">
      <c r="A1850" s="23"/>
    </row>
    <row r="1851" spans="1:1">
      <c r="A1851" s="23"/>
    </row>
    <row r="1852" spans="1:1">
      <c r="A1852" s="23"/>
    </row>
    <row r="1853" spans="1:1">
      <c r="A1853" s="23"/>
    </row>
    <row r="1854" spans="1:1">
      <c r="A1854" s="23"/>
    </row>
    <row r="1855" spans="1:1">
      <c r="A1855" s="23"/>
    </row>
    <row r="1856" spans="1:1">
      <c r="A1856" s="23"/>
    </row>
    <row r="1857" spans="1:1">
      <c r="A1857" s="23"/>
    </row>
    <row r="1858" spans="1:1">
      <c r="A1858" s="23"/>
    </row>
    <row r="1859" spans="1:1">
      <c r="A1859" s="23"/>
    </row>
    <row r="1860" spans="1:1">
      <c r="A1860" s="23"/>
    </row>
    <row r="1861" spans="1:1">
      <c r="A1861" s="23"/>
    </row>
    <row r="1862" spans="1:1">
      <c r="A1862" s="23"/>
    </row>
    <row r="1863" spans="1:1">
      <c r="A1863" s="23"/>
    </row>
    <row r="1864" spans="1:1">
      <c r="A1864" s="23"/>
    </row>
    <row r="1865" spans="1:1">
      <c r="A1865" s="23"/>
    </row>
    <row r="1866" spans="1:1">
      <c r="A1866" s="23"/>
    </row>
    <row r="1867" spans="1:1">
      <c r="A1867" s="23"/>
    </row>
    <row r="1868" spans="1:1">
      <c r="A1868" s="23"/>
    </row>
    <row r="1869" spans="1:1">
      <c r="A1869" s="23"/>
    </row>
    <row r="1870" spans="1:1">
      <c r="A1870" s="23"/>
    </row>
    <row r="1871" spans="1:1">
      <c r="A1871" s="23"/>
    </row>
    <row r="1872" spans="1:1">
      <c r="A1872" s="23"/>
    </row>
    <row r="1873" spans="1:1">
      <c r="A1873" s="23"/>
    </row>
    <row r="1874" spans="1:1">
      <c r="A1874" s="23"/>
    </row>
    <row r="1875" spans="1:1">
      <c r="A1875" s="23"/>
    </row>
    <row r="1876" spans="1:1">
      <c r="A1876" s="23"/>
    </row>
    <row r="1877" spans="1:1">
      <c r="A1877" s="23"/>
    </row>
    <row r="1878" spans="1:1">
      <c r="A1878" s="23"/>
    </row>
    <row r="1879" spans="1:1">
      <c r="A1879" s="23"/>
    </row>
    <row r="1880" spans="1:1">
      <c r="A1880" s="23"/>
    </row>
    <row r="1881" spans="1:1">
      <c r="A1881" s="23"/>
    </row>
    <row r="1882" spans="1:1">
      <c r="A1882" s="23"/>
    </row>
    <row r="1883" spans="1:1">
      <c r="A1883" s="23"/>
    </row>
    <row r="1884" spans="1:1">
      <c r="A1884" s="23"/>
    </row>
    <row r="1885" spans="1:1">
      <c r="A1885" s="23"/>
    </row>
    <row r="1886" spans="1:1">
      <c r="A1886" s="23"/>
    </row>
    <row r="1887" spans="1:1">
      <c r="A1887" s="23"/>
    </row>
    <row r="1888" spans="1:1">
      <c r="A1888" s="23"/>
    </row>
    <row r="1889" spans="1:1">
      <c r="A1889" s="23"/>
    </row>
    <row r="1890" spans="1:1">
      <c r="A1890" s="23"/>
    </row>
    <row r="1891" spans="1:1">
      <c r="A1891" s="23"/>
    </row>
    <row r="1892" spans="1:1">
      <c r="A1892" s="23"/>
    </row>
    <row r="1893" spans="1:1">
      <c r="A1893" s="23"/>
    </row>
    <row r="1894" spans="1:1">
      <c r="A1894" s="23"/>
    </row>
    <row r="1895" spans="1:1">
      <c r="A1895" s="23"/>
    </row>
    <row r="1896" spans="1:1">
      <c r="A1896" s="23"/>
    </row>
    <row r="1897" spans="1:1">
      <c r="A1897" s="23"/>
    </row>
    <row r="1898" spans="1:1">
      <c r="A1898" s="23"/>
    </row>
    <row r="1899" spans="1:1">
      <c r="A1899" s="23"/>
    </row>
    <row r="1900" spans="1:1">
      <c r="A1900" s="23"/>
    </row>
    <row r="1901" spans="1:1">
      <c r="A1901" s="23"/>
    </row>
    <row r="1902" spans="1:1">
      <c r="A1902" s="23"/>
    </row>
    <row r="1903" spans="1:1">
      <c r="A1903" s="23"/>
    </row>
    <row r="1904" spans="1:1">
      <c r="A1904" s="23"/>
    </row>
    <row r="1905" spans="1:1">
      <c r="A1905" s="23"/>
    </row>
    <row r="1906" spans="1:1">
      <c r="A1906" s="23"/>
    </row>
    <row r="1907" spans="1:1">
      <c r="A1907" s="23"/>
    </row>
    <row r="1908" spans="1:1">
      <c r="A1908" s="23"/>
    </row>
    <row r="1909" spans="1:1">
      <c r="A1909" s="23"/>
    </row>
    <row r="1910" spans="1:1">
      <c r="A1910" s="23"/>
    </row>
    <row r="1911" spans="1:1">
      <c r="A1911" s="23"/>
    </row>
    <row r="1912" spans="1:1">
      <c r="A1912" s="23"/>
    </row>
    <row r="1913" spans="1:1">
      <c r="A1913" s="23"/>
    </row>
    <row r="1914" spans="1:1">
      <c r="A1914" s="23"/>
    </row>
    <row r="1915" spans="1:1">
      <c r="A1915" s="23"/>
    </row>
    <row r="1916" spans="1:1">
      <c r="A1916" s="23"/>
    </row>
    <row r="1917" spans="1:1">
      <c r="A1917" s="23"/>
    </row>
    <row r="1918" spans="1:1">
      <c r="A1918" s="23"/>
    </row>
    <row r="1919" spans="1:1">
      <c r="A1919" s="23"/>
    </row>
    <row r="1920" spans="1:1">
      <c r="A1920" s="23"/>
    </row>
    <row r="1921" spans="1:1">
      <c r="A1921" s="23"/>
    </row>
    <row r="1922" spans="1:1">
      <c r="A1922" s="23"/>
    </row>
    <row r="1923" spans="1:1">
      <c r="A1923" s="23"/>
    </row>
    <row r="1924" spans="1:1">
      <c r="A1924" s="23"/>
    </row>
    <row r="1925" spans="1:1">
      <c r="A1925" s="23"/>
    </row>
    <row r="1926" spans="1:1">
      <c r="A1926" s="23"/>
    </row>
    <row r="1927" spans="1:1">
      <c r="A1927" s="23"/>
    </row>
    <row r="1928" spans="1:1">
      <c r="A1928" s="23"/>
    </row>
    <row r="1929" spans="1:1">
      <c r="A1929" s="23"/>
    </row>
    <row r="1930" spans="1:1">
      <c r="A1930" s="23"/>
    </row>
    <row r="1931" spans="1:1">
      <c r="A1931" s="23"/>
    </row>
    <row r="1932" spans="1:1">
      <c r="A1932" s="23"/>
    </row>
    <row r="1933" spans="1:1">
      <c r="A1933" s="23"/>
    </row>
    <row r="1934" spans="1:1">
      <c r="A1934" s="23"/>
    </row>
    <row r="1935" spans="1:1">
      <c r="A1935" s="23"/>
    </row>
    <row r="1936" spans="1:1">
      <c r="A1936" s="23"/>
    </row>
    <row r="1937" spans="1:1">
      <c r="A1937" s="23"/>
    </row>
    <row r="1938" spans="1:1">
      <c r="A1938" s="23"/>
    </row>
    <row r="1939" spans="1:1">
      <c r="A1939" s="23"/>
    </row>
    <row r="1940" spans="1:1">
      <c r="A1940" s="23"/>
    </row>
    <row r="1941" spans="1:1">
      <c r="A1941" s="23"/>
    </row>
    <row r="1942" spans="1:1">
      <c r="A1942" s="23"/>
    </row>
    <row r="1943" spans="1:1">
      <c r="A1943" s="23"/>
    </row>
    <row r="1944" spans="1:1">
      <c r="A1944" s="23"/>
    </row>
    <row r="1945" spans="1:1">
      <c r="A1945" s="23"/>
    </row>
    <row r="1946" spans="1:1">
      <c r="A1946" s="23"/>
    </row>
    <row r="1947" spans="1:1">
      <c r="A1947" s="23"/>
    </row>
    <row r="1948" spans="1:1">
      <c r="A1948" s="23"/>
    </row>
    <row r="1949" spans="1:1">
      <c r="A1949" s="23"/>
    </row>
    <row r="1950" spans="1:1">
      <c r="A1950" s="23"/>
    </row>
    <row r="1951" spans="1:1">
      <c r="A1951" s="23"/>
    </row>
    <row r="1952" spans="1:1">
      <c r="A1952" s="23"/>
    </row>
    <row r="1953" spans="1:1">
      <c r="A1953" s="23"/>
    </row>
    <row r="1954" spans="1:1">
      <c r="A1954" s="23"/>
    </row>
    <row r="1955" spans="1:1">
      <c r="A1955" s="23"/>
    </row>
    <row r="1956" spans="1:1">
      <c r="A1956" s="23"/>
    </row>
    <row r="1957" spans="1:1">
      <c r="A1957" s="23"/>
    </row>
    <row r="1958" spans="1:1">
      <c r="A1958" s="23"/>
    </row>
    <row r="1959" spans="1:1">
      <c r="A1959" s="23"/>
    </row>
    <row r="1960" spans="1:1">
      <c r="A1960" s="23"/>
    </row>
    <row r="1961" spans="1:1">
      <c r="A1961" s="23"/>
    </row>
    <row r="1962" spans="1:1">
      <c r="A1962" s="23"/>
    </row>
    <row r="1963" spans="1:1">
      <c r="A1963" s="23"/>
    </row>
    <row r="1964" spans="1:1">
      <c r="A1964" s="23"/>
    </row>
    <row r="1965" spans="1:1">
      <c r="A1965" s="23"/>
    </row>
    <row r="1966" spans="1:1">
      <c r="A1966" s="23"/>
    </row>
    <row r="1967" spans="1:1">
      <c r="A1967" s="23"/>
    </row>
    <row r="1968" spans="1:1">
      <c r="A1968" s="23"/>
    </row>
    <row r="1969" spans="1:1">
      <c r="A1969" s="23"/>
    </row>
    <row r="1970" spans="1:1">
      <c r="A1970" s="23"/>
    </row>
    <row r="1971" spans="1:1">
      <c r="A1971" s="23"/>
    </row>
    <row r="1972" spans="1:1">
      <c r="A1972" s="23"/>
    </row>
    <row r="1973" spans="1:1">
      <c r="A1973" s="23"/>
    </row>
    <row r="1974" spans="1:1">
      <c r="A1974" s="23"/>
    </row>
    <row r="1975" spans="1:1">
      <c r="A1975" s="23"/>
    </row>
    <row r="1976" spans="1:1">
      <c r="A1976" s="23"/>
    </row>
    <row r="1977" spans="1:1">
      <c r="A1977" s="23"/>
    </row>
    <row r="1978" spans="1:1">
      <c r="A1978" s="23"/>
    </row>
    <row r="1979" spans="1:1">
      <c r="A1979" s="23"/>
    </row>
    <row r="1980" spans="1:1">
      <c r="A1980" s="23"/>
    </row>
    <row r="1981" spans="1:1">
      <c r="A1981" s="23"/>
    </row>
    <row r="1982" spans="1:1">
      <c r="A1982" s="23"/>
    </row>
    <row r="1983" spans="1:1">
      <c r="A1983" s="23"/>
    </row>
    <row r="1984" spans="1:1">
      <c r="A1984" s="23"/>
    </row>
    <row r="1985" spans="1:1">
      <c r="A1985" s="23"/>
    </row>
    <row r="1986" spans="1:1">
      <c r="A1986" s="23"/>
    </row>
    <row r="1987" spans="1:1">
      <c r="A1987" s="23"/>
    </row>
    <row r="1988" spans="1:1">
      <c r="A1988" s="23"/>
    </row>
    <row r="1989" spans="1:1">
      <c r="A1989" s="23"/>
    </row>
    <row r="1990" spans="1:1">
      <c r="A1990" s="23"/>
    </row>
    <row r="1991" spans="1:1">
      <c r="A1991" s="23"/>
    </row>
    <row r="1992" spans="1:1">
      <c r="A1992" s="23"/>
    </row>
    <row r="1993" spans="1:1">
      <c r="A1993" s="23"/>
    </row>
    <row r="1994" spans="1:1">
      <c r="A1994" s="23"/>
    </row>
    <row r="1995" spans="1:1">
      <c r="A1995" s="23"/>
    </row>
    <row r="1996" spans="1:1">
      <c r="A1996" s="23"/>
    </row>
    <row r="1997" spans="1:1">
      <c r="A1997" s="23"/>
    </row>
    <row r="1998" spans="1:1">
      <c r="A1998" s="23"/>
    </row>
    <row r="1999" spans="1:1">
      <c r="A1999" s="23"/>
    </row>
    <row r="2000" spans="1:1">
      <c r="A2000" s="23"/>
    </row>
    <row r="2001" spans="1:1">
      <c r="A2001" s="23"/>
    </row>
    <row r="2002" spans="1:1">
      <c r="A2002" s="23"/>
    </row>
    <row r="2003" spans="1:1">
      <c r="A2003" s="23"/>
    </row>
    <row r="2004" spans="1:1">
      <c r="A2004" s="23"/>
    </row>
    <row r="2005" spans="1:1">
      <c r="A2005" s="23"/>
    </row>
    <row r="2006" spans="1:1">
      <c r="A2006" s="23"/>
    </row>
    <row r="2007" spans="1:1">
      <c r="A2007" s="23"/>
    </row>
    <row r="2008" spans="1:1">
      <c r="A2008" s="23"/>
    </row>
    <row r="2009" spans="1:1">
      <c r="A2009" s="23"/>
    </row>
    <row r="2010" spans="1:1">
      <c r="A2010" s="23"/>
    </row>
    <row r="2011" spans="1:1">
      <c r="A2011" s="23"/>
    </row>
    <row r="2012" spans="1:1">
      <c r="A2012" s="23"/>
    </row>
    <row r="2013" spans="1:1">
      <c r="A2013" s="23"/>
    </row>
    <row r="2014" spans="1:1">
      <c r="A2014" s="23"/>
    </row>
    <row r="2015" spans="1:1">
      <c r="A2015" s="23"/>
    </row>
    <row r="2016" spans="1:1">
      <c r="A2016" s="23"/>
    </row>
    <row r="2017" spans="1:1">
      <c r="A2017" s="23"/>
    </row>
    <row r="2018" spans="1:1">
      <c r="A2018" s="23"/>
    </row>
    <row r="2019" spans="1:1">
      <c r="A2019" s="23"/>
    </row>
    <row r="2020" spans="1:1">
      <c r="A2020" s="23"/>
    </row>
    <row r="2021" spans="1:1">
      <c r="A2021" s="23"/>
    </row>
    <row r="2022" spans="1:1">
      <c r="A2022" s="23"/>
    </row>
    <row r="2023" spans="1:1">
      <c r="A2023" s="23"/>
    </row>
    <row r="2024" spans="1:1">
      <c r="A2024" s="23"/>
    </row>
    <row r="2025" spans="1:1">
      <c r="A2025" s="23"/>
    </row>
    <row r="2026" spans="1:1">
      <c r="A2026" s="23"/>
    </row>
    <row r="2027" spans="1:1">
      <c r="A2027" s="23"/>
    </row>
    <row r="2028" spans="1:1">
      <c r="A2028" s="23"/>
    </row>
    <row r="2029" spans="1:1">
      <c r="A2029" s="23"/>
    </row>
    <row r="2030" spans="1:1">
      <c r="A2030" s="23"/>
    </row>
    <row r="2031" spans="1:1">
      <c r="A2031" s="23"/>
    </row>
    <row r="2032" spans="1:1">
      <c r="A2032" s="23"/>
    </row>
    <row r="2033" spans="1:1">
      <c r="A2033" s="23"/>
    </row>
    <row r="2034" spans="1:1">
      <c r="A2034" s="23"/>
    </row>
    <row r="2035" spans="1:1">
      <c r="A2035" s="23"/>
    </row>
    <row r="2036" spans="1:1">
      <c r="A2036" s="23"/>
    </row>
    <row r="2037" spans="1:1">
      <c r="A2037" s="23"/>
    </row>
    <row r="2038" spans="1:1">
      <c r="A2038" s="23"/>
    </row>
    <row r="2039" spans="1:1">
      <c r="A2039" s="23"/>
    </row>
    <row r="2040" spans="1:1">
      <c r="A2040" s="23"/>
    </row>
    <row r="2041" spans="1:1">
      <c r="A2041" s="23"/>
    </row>
    <row r="2042" spans="1:1">
      <c r="A2042" s="23"/>
    </row>
    <row r="2043" spans="1:1">
      <c r="A2043" s="23"/>
    </row>
    <row r="2044" spans="1:1">
      <c r="A2044" s="23"/>
    </row>
    <row r="2045" spans="1:1">
      <c r="A2045" s="23"/>
    </row>
    <row r="2046" spans="1:1">
      <c r="A2046" s="23"/>
    </row>
    <row r="2047" spans="1:1">
      <c r="A2047" s="23"/>
    </row>
    <row r="2048" spans="1:1">
      <c r="A2048" s="23"/>
    </row>
    <row r="2049" spans="1:1">
      <c r="A2049" s="23"/>
    </row>
    <row r="2050" spans="1:1">
      <c r="A2050" s="23"/>
    </row>
    <row r="2051" spans="1:1">
      <c r="A2051" s="23"/>
    </row>
    <row r="2052" spans="1:1">
      <c r="A2052" s="23"/>
    </row>
    <row r="2053" spans="1:1">
      <c r="A2053" s="23"/>
    </row>
    <row r="2054" spans="1:1">
      <c r="A2054" s="23"/>
    </row>
    <row r="2055" spans="1:1">
      <c r="A2055" s="23"/>
    </row>
    <row r="2056" spans="1:1">
      <c r="A2056" s="23"/>
    </row>
    <row r="2057" spans="1:1">
      <c r="A2057" s="23"/>
    </row>
    <row r="2058" spans="1:1">
      <c r="A2058" s="23"/>
    </row>
    <row r="2059" spans="1:1">
      <c r="A2059" s="23"/>
    </row>
    <row r="2060" spans="1:1">
      <c r="A2060" s="23"/>
    </row>
    <row r="2061" spans="1:1">
      <c r="A2061" s="23"/>
    </row>
    <row r="2062" spans="1:1">
      <c r="A2062" s="23"/>
    </row>
    <row r="2063" spans="1:1">
      <c r="A2063" s="23"/>
    </row>
    <row r="2064" spans="1:1">
      <c r="A2064" s="23"/>
    </row>
    <row r="2065" spans="1:1">
      <c r="A2065" s="23"/>
    </row>
    <row r="2066" spans="1:1">
      <c r="A2066" s="23"/>
    </row>
    <row r="2067" spans="1:1">
      <c r="A2067" s="23"/>
    </row>
    <row r="2068" spans="1:1">
      <c r="A2068" s="23"/>
    </row>
    <row r="2069" spans="1:1">
      <c r="A2069" s="23"/>
    </row>
    <row r="2070" spans="1:1">
      <c r="A2070" s="23"/>
    </row>
    <row r="2071" spans="1:1">
      <c r="A2071" s="23"/>
    </row>
    <row r="2072" spans="1:1">
      <c r="A2072" s="23"/>
    </row>
    <row r="2073" spans="1:1">
      <c r="A2073" s="23"/>
    </row>
    <row r="2074" spans="1:1">
      <c r="A2074" s="23"/>
    </row>
    <row r="2075" spans="1:1">
      <c r="A2075" s="23"/>
    </row>
    <row r="2076" spans="1:1">
      <c r="A2076" s="23"/>
    </row>
    <row r="2077" spans="1:1">
      <c r="A2077" s="23"/>
    </row>
    <row r="2078" spans="1:1">
      <c r="A2078" s="23"/>
    </row>
    <row r="2079" spans="1:1">
      <c r="A2079" s="23"/>
    </row>
    <row r="2080" spans="1:1">
      <c r="A2080" s="23"/>
    </row>
    <row r="2081" spans="1:1">
      <c r="A2081" s="23"/>
    </row>
    <row r="2082" spans="1:1">
      <c r="A2082" s="23"/>
    </row>
    <row r="2083" spans="1:1">
      <c r="A2083" s="23"/>
    </row>
    <row r="2084" spans="1:1">
      <c r="A2084" s="23"/>
    </row>
    <row r="2085" spans="1:1">
      <c r="A2085" s="23"/>
    </row>
    <row r="2086" spans="1:1">
      <c r="A2086" s="23"/>
    </row>
    <row r="2087" spans="1:1">
      <c r="A2087" s="23"/>
    </row>
    <row r="2088" spans="1:1">
      <c r="A2088" s="23"/>
    </row>
    <row r="2089" spans="1:1">
      <c r="A2089" s="23"/>
    </row>
    <row r="2090" spans="1:1">
      <c r="A2090" s="23"/>
    </row>
    <row r="2091" spans="1:1">
      <c r="A2091" s="23"/>
    </row>
    <row r="2092" spans="1:1">
      <c r="A2092" s="23"/>
    </row>
    <row r="2093" spans="1:1">
      <c r="A2093" s="23"/>
    </row>
    <row r="2094" spans="1:1">
      <c r="A2094" s="23"/>
    </row>
    <row r="2095" spans="1:1">
      <c r="A2095" s="23"/>
    </row>
    <row r="2096" spans="1:1">
      <c r="A2096" s="23"/>
    </row>
    <row r="2097" spans="1:1">
      <c r="A2097" s="23"/>
    </row>
    <row r="2098" spans="1:1">
      <c r="A2098" s="23"/>
    </row>
    <row r="2099" spans="1:1">
      <c r="A2099" s="23"/>
    </row>
    <row r="2100" spans="1:1">
      <c r="A2100" s="23"/>
    </row>
    <row r="2101" spans="1:1">
      <c r="A2101" s="23"/>
    </row>
    <row r="2102" spans="1:1">
      <c r="A2102" s="23"/>
    </row>
    <row r="2103" spans="1:1">
      <c r="A2103" s="23"/>
    </row>
    <row r="2104" spans="1:1">
      <c r="A2104" s="23"/>
    </row>
    <row r="2105" spans="1:1">
      <c r="A2105" s="23"/>
    </row>
    <row r="2106" spans="1:1">
      <c r="A2106" s="23"/>
    </row>
    <row r="2107" spans="1:1">
      <c r="A2107" s="23"/>
    </row>
    <row r="2108" spans="1:1">
      <c r="A2108" s="23"/>
    </row>
    <row r="2109" spans="1:1">
      <c r="A2109" s="23"/>
    </row>
    <row r="2110" spans="1:1">
      <c r="A2110" s="23"/>
    </row>
    <row r="2111" spans="1:1">
      <c r="A2111" s="23"/>
    </row>
    <row r="2112" spans="1:1">
      <c r="A2112" s="23"/>
    </row>
    <row r="2113" spans="1:1">
      <c r="A2113" s="23"/>
    </row>
    <row r="2114" spans="1:1">
      <c r="A2114" s="23"/>
    </row>
    <row r="2115" spans="1:1">
      <c r="A2115" s="23"/>
    </row>
    <row r="2116" spans="1:1">
      <c r="A2116" s="23"/>
    </row>
    <row r="2117" spans="1:1">
      <c r="A2117" s="23"/>
    </row>
    <row r="2118" spans="1:1">
      <c r="A2118" s="23"/>
    </row>
    <row r="2119" spans="1:1">
      <c r="A2119" s="23"/>
    </row>
    <row r="2120" spans="1:1">
      <c r="A2120" s="23"/>
    </row>
    <row r="2121" spans="1:1">
      <c r="A2121" s="23"/>
    </row>
    <row r="2122" spans="1:1">
      <c r="A2122" s="23"/>
    </row>
    <row r="2123" spans="1:1">
      <c r="A2123" s="23"/>
    </row>
    <row r="2124" spans="1:1">
      <c r="A2124" s="23"/>
    </row>
    <row r="2125" spans="1:1">
      <c r="A2125" s="23"/>
    </row>
    <row r="2126" spans="1:1">
      <c r="A2126" s="23"/>
    </row>
    <row r="2127" spans="1:1">
      <c r="A2127" s="23"/>
    </row>
    <row r="2128" spans="1:1">
      <c r="A2128" s="23"/>
    </row>
    <row r="2129" spans="1:1">
      <c r="A2129" s="23"/>
    </row>
    <row r="2130" spans="1:1">
      <c r="A2130" s="23"/>
    </row>
    <row r="2131" spans="1:1">
      <c r="A2131" s="23"/>
    </row>
    <row r="2132" spans="1:1">
      <c r="A2132" s="23"/>
    </row>
    <row r="2133" spans="1:1">
      <c r="A2133" s="23"/>
    </row>
    <row r="2134" spans="1:1">
      <c r="A2134" s="23"/>
    </row>
    <row r="2135" spans="1:1">
      <c r="A2135" s="23"/>
    </row>
    <row r="2136" spans="1:1">
      <c r="A2136" s="23"/>
    </row>
    <row r="2137" spans="1:1">
      <c r="A2137" s="23"/>
    </row>
    <row r="2138" spans="1:1">
      <c r="A2138" s="23"/>
    </row>
    <row r="2139" spans="1:1">
      <c r="A2139" s="23"/>
    </row>
    <row r="2140" spans="1:1">
      <c r="A2140" s="23"/>
    </row>
    <row r="2141" spans="1:1">
      <c r="A2141" s="23"/>
    </row>
    <row r="2142" spans="1:1">
      <c r="A2142" s="23"/>
    </row>
    <row r="2143" spans="1:1">
      <c r="A2143" s="23"/>
    </row>
    <row r="2144" spans="1:1">
      <c r="A2144" s="23"/>
    </row>
    <row r="2145" spans="1:1">
      <c r="A2145" s="23"/>
    </row>
    <row r="2146" spans="1:1">
      <c r="A2146" s="23"/>
    </row>
    <row r="2147" spans="1:1">
      <c r="A2147" s="23"/>
    </row>
    <row r="2148" spans="1:1">
      <c r="A2148" s="23"/>
    </row>
    <row r="2149" spans="1:1">
      <c r="A2149" s="23"/>
    </row>
    <row r="2150" spans="1:1">
      <c r="A2150" s="23"/>
    </row>
    <row r="2151" spans="1:1">
      <c r="A2151" s="23"/>
    </row>
    <row r="2152" spans="1:1">
      <c r="A2152" s="23"/>
    </row>
    <row r="2153" spans="1:1">
      <c r="A2153" s="23"/>
    </row>
    <row r="2154" spans="1:1">
      <c r="A2154" s="23"/>
    </row>
    <row r="2155" spans="1:1">
      <c r="A2155" s="23"/>
    </row>
    <row r="2156" spans="1:1">
      <c r="A2156" s="23"/>
    </row>
    <row r="2157" spans="1:1">
      <c r="A2157" s="23"/>
    </row>
    <row r="2158" spans="1:1">
      <c r="A2158" s="23"/>
    </row>
    <row r="2159" spans="1:1">
      <c r="A2159" s="23"/>
    </row>
    <row r="2160" spans="1:1">
      <c r="A2160" s="23"/>
    </row>
    <row r="2161" spans="1:1">
      <c r="A2161" s="23"/>
    </row>
    <row r="2162" spans="1:1">
      <c r="A2162" s="23"/>
    </row>
    <row r="2163" spans="1:1">
      <c r="A2163" s="23"/>
    </row>
    <row r="2164" spans="1:1">
      <c r="A2164" s="23"/>
    </row>
    <row r="2165" spans="1:1">
      <c r="A2165" s="23"/>
    </row>
    <row r="2166" spans="1:1">
      <c r="A2166" s="23"/>
    </row>
    <row r="2167" spans="1:1">
      <c r="A2167" s="23"/>
    </row>
    <row r="2168" spans="1:1">
      <c r="A2168" s="23"/>
    </row>
    <row r="2169" spans="1:1">
      <c r="A2169" s="23"/>
    </row>
    <row r="2170" spans="1:1">
      <c r="A2170" s="23"/>
    </row>
    <row r="2171" spans="1:1">
      <c r="A2171" s="23"/>
    </row>
    <row r="2172" spans="1:1">
      <c r="A2172" s="23"/>
    </row>
    <row r="2173" spans="1:1">
      <c r="A2173" s="23"/>
    </row>
    <row r="2174" spans="1:1">
      <c r="A2174" s="23"/>
    </row>
    <row r="2175" spans="1:1">
      <c r="A2175" s="23"/>
    </row>
    <row r="2176" spans="1:1">
      <c r="A2176" s="23"/>
    </row>
    <row r="2177" spans="1:1">
      <c r="A2177" s="23"/>
    </row>
    <row r="2178" spans="1:1">
      <c r="A2178" s="23"/>
    </row>
    <row r="2179" spans="1:1">
      <c r="A2179" s="23"/>
    </row>
    <row r="2180" spans="1:1">
      <c r="A2180" s="23"/>
    </row>
    <row r="2181" spans="1:1">
      <c r="A2181" s="23"/>
    </row>
    <row r="2182" spans="1:1">
      <c r="A2182" s="23"/>
    </row>
    <row r="2183" spans="1:1">
      <c r="A2183" s="23"/>
    </row>
    <row r="2184" spans="1:1">
      <c r="A2184" s="23"/>
    </row>
    <row r="2185" spans="1:1">
      <c r="A2185" s="23"/>
    </row>
    <row r="2186" spans="1:1">
      <c r="A2186" s="23"/>
    </row>
    <row r="2187" spans="1:1">
      <c r="A2187" s="23"/>
    </row>
    <row r="2188" spans="1:1">
      <c r="A2188" s="23"/>
    </row>
    <row r="2189" spans="1:1">
      <c r="A2189" s="23"/>
    </row>
    <row r="2190" spans="1:1">
      <c r="A2190" s="23"/>
    </row>
    <row r="2191" spans="1:1">
      <c r="A2191" s="23"/>
    </row>
    <row r="2192" spans="1:1">
      <c r="A2192" s="23"/>
    </row>
    <row r="2193" spans="1:1">
      <c r="A2193" s="23"/>
    </row>
    <row r="2194" spans="1:1">
      <c r="A2194" s="23"/>
    </row>
    <row r="2195" spans="1:1">
      <c r="A2195" s="23"/>
    </row>
    <row r="2196" spans="1:1">
      <c r="A2196" s="23"/>
    </row>
    <row r="2197" spans="1:1">
      <c r="A2197" s="23"/>
    </row>
    <row r="2198" spans="1:1">
      <c r="A2198" s="23"/>
    </row>
    <row r="2199" spans="1:1">
      <c r="A2199" s="23"/>
    </row>
    <row r="2200" spans="1:1">
      <c r="A2200" s="23"/>
    </row>
    <row r="2201" spans="1:1">
      <c r="A2201" s="23"/>
    </row>
    <row r="2202" spans="1:1">
      <c r="A2202" s="23"/>
    </row>
    <row r="2203" spans="1:1">
      <c r="A2203" s="23"/>
    </row>
    <row r="2204" spans="1:1">
      <c r="A2204" s="23"/>
    </row>
    <row r="2205" spans="1:1">
      <c r="A2205" s="23"/>
    </row>
    <row r="2206" spans="1:1">
      <c r="A2206" s="23"/>
    </row>
    <row r="2207" spans="1:1">
      <c r="A2207" s="23"/>
    </row>
    <row r="2208" spans="1:1">
      <c r="A2208" s="23"/>
    </row>
    <row r="2209" spans="1:1">
      <c r="A2209" s="23"/>
    </row>
    <row r="2210" spans="1:1">
      <c r="A2210" s="23"/>
    </row>
    <row r="2211" spans="1:1">
      <c r="A2211" s="23"/>
    </row>
    <row r="2212" spans="1:1">
      <c r="A2212" s="23"/>
    </row>
    <row r="2213" spans="1:1">
      <c r="A2213" s="23"/>
    </row>
    <row r="2214" spans="1:1">
      <c r="A2214" s="23"/>
    </row>
    <row r="2215" spans="1:1">
      <c r="A2215" s="23"/>
    </row>
    <row r="2216" spans="1:1">
      <c r="A2216" s="23"/>
    </row>
    <row r="2217" spans="1:1">
      <c r="A2217" s="23"/>
    </row>
    <row r="2218" spans="1:1">
      <c r="A2218" s="23"/>
    </row>
    <row r="2219" spans="1:1">
      <c r="A2219" s="23"/>
    </row>
    <row r="2220" spans="1:1">
      <c r="A2220" s="23"/>
    </row>
    <row r="2221" spans="1:1">
      <c r="A2221" s="23"/>
    </row>
    <row r="2222" spans="1:1">
      <c r="A2222" s="23"/>
    </row>
    <row r="2223" spans="1:1">
      <c r="A2223" s="23"/>
    </row>
    <row r="2224" spans="1:1">
      <c r="A2224" s="23"/>
    </row>
    <row r="2225" spans="1:1">
      <c r="A2225" s="23"/>
    </row>
    <row r="2226" spans="1:1">
      <c r="A2226" s="23"/>
    </row>
    <row r="2227" spans="1:1">
      <c r="A2227" s="23"/>
    </row>
    <row r="2228" spans="1:1">
      <c r="A2228" s="23"/>
    </row>
    <row r="2229" spans="1:1">
      <c r="A2229" s="23"/>
    </row>
    <row r="2230" spans="1:1">
      <c r="A2230" s="23"/>
    </row>
    <row r="2231" spans="1:1">
      <c r="A2231" s="23"/>
    </row>
    <row r="2232" spans="1:1">
      <c r="A2232" s="23"/>
    </row>
    <row r="2233" spans="1:1">
      <c r="A2233" s="23"/>
    </row>
    <row r="2234" spans="1:1">
      <c r="A2234" s="23"/>
    </row>
    <row r="2235" spans="1:1">
      <c r="A2235" s="23"/>
    </row>
    <row r="2236" spans="1:1">
      <c r="A2236" s="23"/>
    </row>
    <row r="2237" spans="1:1">
      <c r="A2237" s="23"/>
    </row>
    <row r="2238" spans="1:1">
      <c r="A2238" s="23"/>
    </row>
    <row r="2239" spans="1:1">
      <c r="A2239" s="23"/>
    </row>
    <row r="2240" spans="1:1">
      <c r="A2240" s="23"/>
    </row>
    <row r="2241" spans="1:1">
      <c r="A2241" s="23"/>
    </row>
    <row r="2242" spans="1:1">
      <c r="A2242" s="23"/>
    </row>
    <row r="2243" spans="1:1">
      <c r="A2243" s="23"/>
    </row>
    <row r="2244" spans="1:1">
      <c r="A2244" s="23"/>
    </row>
    <row r="2245" spans="1:1">
      <c r="A2245" s="23"/>
    </row>
    <row r="2246" spans="1:1">
      <c r="A2246" s="23"/>
    </row>
    <row r="2247" spans="1:1">
      <c r="A2247" s="23"/>
    </row>
    <row r="2248" spans="1:1">
      <c r="A2248" s="23"/>
    </row>
    <row r="2249" spans="1:1">
      <c r="A2249" s="23"/>
    </row>
    <row r="2250" spans="1:1">
      <c r="A2250" s="23"/>
    </row>
    <row r="2251" spans="1:1">
      <c r="A2251" s="23"/>
    </row>
    <row r="2252" spans="1:1">
      <c r="A2252" s="23"/>
    </row>
    <row r="2253" spans="1:1">
      <c r="A2253" s="23"/>
    </row>
    <row r="2254" spans="1:1">
      <c r="A2254" s="23"/>
    </row>
    <row r="2255" spans="1:1">
      <c r="A2255" s="23"/>
    </row>
    <row r="2256" spans="1:1">
      <c r="A2256" s="23"/>
    </row>
    <row r="2257" spans="1:1">
      <c r="A2257" s="23"/>
    </row>
    <row r="2258" spans="1:1">
      <c r="A2258" s="23"/>
    </row>
    <row r="2259" spans="1:1">
      <c r="A2259" s="23"/>
    </row>
    <row r="2260" spans="1:1">
      <c r="A2260" s="23"/>
    </row>
    <row r="2261" spans="1:1">
      <c r="A2261" s="23"/>
    </row>
    <row r="2262" spans="1:1">
      <c r="A2262" s="23"/>
    </row>
    <row r="2263" spans="1:1">
      <c r="A2263" s="23"/>
    </row>
    <row r="2264" spans="1:1">
      <c r="A2264" s="23"/>
    </row>
    <row r="2265" spans="1:1">
      <c r="A2265" s="23"/>
    </row>
    <row r="2266" spans="1:1">
      <c r="A2266" s="23"/>
    </row>
    <row r="2267" spans="1:1">
      <c r="A2267" s="23"/>
    </row>
    <row r="2268" spans="1:1">
      <c r="A2268" s="23"/>
    </row>
    <row r="2269" spans="1:1">
      <c r="A2269" s="23"/>
    </row>
    <row r="2270" spans="1:1">
      <c r="A2270" s="23"/>
    </row>
    <row r="2271" spans="1:1">
      <c r="A2271" s="23"/>
    </row>
    <row r="2272" spans="1:1">
      <c r="A2272" s="23"/>
    </row>
    <row r="2273" spans="1:1">
      <c r="A2273" s="23"/>
    </row>
    <row r="2274" spans="1:1">
      <c r="A2274" s="23"/>
    </row>
    <row r="2275" spans="1:1">
      <c r="A2275" s="23"/>
    </row>
    <row r="2276" spans="1:1">
      <c r="A2276" s="23"/>
    </row>
    <row r="2277" spans="1:1">
      <c r="A2277" s="23"/>
    </row>
    <row r="2278" spans="1:1">
      <c r="A2278" s="23"/>
    </row>
    <row r="2279" spans="1:1">
      <c r="A2279" s="23"/>
    </row>
    <row r="2280" spans="1:1">
      <c r="A2280" s="23"/>
    </row>
    <row r="2281" spans="1:1">
      <c r="A2281" s="23"/>
    </row>
    <row r="2282" spans="1:1">
      <c r="A2282" s="23"/>
    </row>
    <row r="2283" spans="1:1">
      <c r="A2283" s="23"/>
    </row>
    <row r="2284" spans="1:1">
      <c r="A2284" s="23"/>
    </row>
    <row r="2285" spans="1:1">
      <c r="A2285" s="23"/>
    </row>
    <row r="2286" spans="1:1">
      <c r="A2286" s="23"/>
    </row>
    <row r="2287" spans="1:1">
      <c r="A2287" s="23"/>
    </row>
    <row r="2288" spans="1:1">
      <c r="A2288" s="23"/>
    </row>
    <row r="2289" spans="1:1">
      <c r="A2289" s="23"/>
    </row>
    <row r="2290" spans="1:1">
      <c r="A2290" s="23"/>
    </row>
    <row r="2291" spans="1:1">
      <c r="A2291" s="23"/>
    </row>
    <row r="2292" spans="1:1">
      <c r="A2292" s="23"/>
    </row>
    <row r="2293" spans="1:1">
      <c r="A2293" s="23"/>
    </row>
    <row r="2294" spans="1:1">
      <c r="A2294" s="23"/>
    </row>
    <row r="2295" spans="1:1">
      <c r="A2295" s="23"/>
    </row>
    <row r="2296" spans="1:1">
      <c r="A2296" s="23"/>
    </row>
    <row r="2297" spans="1:1">
      <c r="A2297" s="23"/>
    </row>
    <row r="2298" spans="1:1">
      <c r="A2298" s="23"/>
    </row>
    <row r="2299" spans="1:1">
      <c r="A2299" s="23"/>
    </row>
    <row r="2300" spans="1:1">
      <c r="A2300" s="23"/>
    </row>
    <row r="2301" spans="1:1">
      <c r="A2301" s="23"/>
    </row>
    <row r="2302" spans="1:1">
      <c r="A2302" s="23"/>
    </row>
    <row r="2303" spans="1:1">
      <c r="A2303" s="23"/>
    </row>
    <row r="2304" spans="1:1">
      <c r="A2304" s="23"/>
    </row>
    <row r="2305" spans="1:1">
      <c r="A2305" s="23"/>
    </row>
    <row r="2306" spans="1:1">
      <c r="A2306" s="23"/>
    </row>
    <row r="2307" spans="1:1">
      <c r="A2307" s="23"/>
    </row>
    <row r="2308" spans="1:1">
      <c r="A2308" s="23"/>
    </row>
    <row r="2309" spans="1:1">
      <c r="A2309" s="23"/>
    </row>
    <row r="2310" spans="1:1">
      <c r="A2310" s="23"/>
    </row>
    <row r="2311" spans="1:1">
      <c r="A2311" s="23"/>
    </row>
    <row r="2312" spans="1:1">
      <c r="A2312" s="23"/>
    </row>
    <row r="2313" spans="1:1">
      <c r="A2313" s="23"/>
    </row>
    <row r="2314" spans="1:1">
      <c r="A2314" s="23"/>
    </row>
    <row r="2315" spans="1:1">
      <c r="A2315" s="23"/>
    </row>
    <row r="2316" spans="1:1">
      <c r="A2316" s="23"/>
    </row>
    <row r="2317" spans="1:1">
      <c r="A2317" s="23"/>
    </row>
    <row r="2318" spans="1:1">
      <c r="A2318" s="23"/>
    </row>
    <row r="2319" spans="1:1">
      <c r="A2319" s="23"/>
    </row>
    <row r="2320" spans="1:1">
      <c r="A2320" s="23"/>
    </row>
    <row r="2321" spans="1:1">
      <c r="A2321" s="23"/>
    </row>
    <row r="2322" spans="1:1">
      <c r="A2322" s="23"/>
    </row>
    <row r="2323" spans="1:1">
      <c r="A2323" s="23"/>
    </row>
    <row r="2324" spans="1:1">
      <c r="A2324" s="23"/>
    </row>
    <row r="2325" spans="1:1">
      <c r="A2325" s="23"/>
    </row>
    <row r="2326" spans="1:1">
      <c r="A2326" s="23"/>
    </row>
    <row r="2327" spans="1:1">
      <c r="A2327" s="23"/>
    </row>
    <row r="2328" spans="1:1">
      <c r="A2328" s="23"/>
    </row>
    <row r="2329" spans="1:1">
      <c r="A2329" s="23"/>
    </row>
    <row r="2330" spans="1:1">
      <c r="A2330" s="23"/>
    </row>
    <row r="2331" spans="1:1">
      <c r="A2331" s="23"/>
    </row>
    <row r="2332" spans="1:1">
      <c r="A2332" s="23"/>
    </row>
    <row r="2333" spans="1:1">
      <c r="A2333" s="23"/>
    </row>
    <row r="2334" spans="1:1">
      <c r="A2334" s="23"/>
    </row>
    <row r="2335" spans="1:1">
      <c r="A2335" s="23"/>
    </row>
    <row r="2336" spans="1:1">
      <c r="A2336" s="23"/>
    </row>
    <row r="2337" spans="1:1">
      <c r="A2337" s="23"/>
    </row>
    <row r="2338" spans="1:1">
      <c r="A2338" s="23"/>
    </row>
    <row r="2339" spans="1:1">
      <c r="A2339" s="23"/>
    </row>
    <row r="2340" spans="1:1">
      <c r="A2340" s="23"/>
    </row>
    <row r="2341" spans="1:1">
      <c r="A2341" s="23"/>
    </row>
    <row r="2342" spans="1:1">
      <c r="A2342" s="23"/>
    </row>
    <row r="2343" spans="1:1">
      <c r="A2343" s="23"/>
    </row>
    <row r="2344" spans="1:1">
      <c r="A2344" s="23"/>
    </row>
    <row r="2345" spans="1:1">
      <c r="A2345" s="23"/>
    </row>
    <row r="2346" spans="1:1">
      <c r="A2346" s="23"/>
    </row>
    <row r="2347" spans="1:1">
      <c r="A2347" s="23"/>
    </row>
    <row r="2348" spans="1:1">
      <c r="A2348" s="23"/>
    </row>
    <row r="2349" spans="1:1">
      <c r="A2349" s="23"/>
    </row>
    <row r="2350" spans="1:1">
      <c r="A2350" s="23"/>
    </row>
    <row r="2351" spans="1:1">
      <c r="A2351" s="23"/>
    </row>
    <row r="2352" spans="1:1">
      <c r="A2352" s="23"/>
    </row>
    <row r="2353" spans="1:1">
      <c r="A2353" s="23"/>
    </row>
    <row r="2354" spans="1:1">
      <c r="A2354" s="23"/>
    </row>
    <row r="2355" spans="1:1">
      <c r="A2355" s="23"/>
    </row>
    <row r="2356" spans="1:1">
      <c r="A2356" s="23"/>
    </row>
    <row r="2357" spans="1:1">
      <c r="A2357" s="23"/>
    </row>
    <row r="2358" spans="1:1">
      <c r="A2358" s="23"/>
    </row>
    <row r="2359" spans="1:1">
      <c r="A2359" s="23"/>
    </row>
    <row r="2360" spans="1:1">
      <c r="A2360" s="23"/>
    </row>
    <row r="2361" spans="1:1">
      <c r="A2361" s="23"/>
    </row>
    <row r="2362" spans="1:1">
      <c r="A2362" s="23"/>
    </row>
    <row r="2363" spans="1:1">
      <c r="A2363" s="23"/>
    </row>
    <row r="2364" spans="1:1">
      <c r="A2364" s="23"/>
    </row>
    <row r="2365" spans="1:1">
      <c r="A2365" s="23"/>
    </row>
    <row r="2366" spans="1:1">
      <c r="A2366" s="23"/>
    </row>
    <row r="2367" spans="1:1">
      <c r="A2367" s="23"/>
    </row>
    <row r="2368" spans="1:1">
      <c r="A2368" s="23"/>
    </row>
    <row r="2369" spans="1:1">
      <c r="A2369" s="23"/>
    </row>
    <row r="2370" spans="1:1">
      <c r="A2370" s="23"/>
    </row>
    <row r="2371" spans="1:1">
      <c r="A2371" s="23"/>
    </row>
    <row r="2372" spans="1:1">
      <c r="A2372" s="23"/>
    </row>
    <row r="2373" spans="1:1">
      <c r="A2373" s="23"/>
    </row>
    <row r="2374" spans="1:1">
      <c r="A2374" s="23"/>
    </row>
    <row r="2375" spans="1:1">
      <c r="A2375" s="23"/>
    </row>
    <row r="2376" spans="1:1">
      <c r="A2376" s="23"/>
    </row>
    <row r="2377" spans="1:1">
      <c r="A2377" s="23"/>
    </row>
    <row r="2378" spans="1:1">
      <c r="A2378" s="23"/>
    </row>
    <row r="2379" spans="1:1">
      <c r="A2379" s="23"/>
    </row>
    <row r="2380" spans="1:1">
      <c r="A2380" s="23"/>
    </row>
    <row r="2381" spans="1:1">
      <c r="A2381" s="23"/>
    </row>
    <row r="2382" spans="1:1">
      <c r="A2382" s="23"/>
    </row>
    <row r="2383" spans="1:1">
      <c r="A2383" s="23"/>
    </row>
    <row r="2384" spans="1:1">
      <c r="A2384" s="23"/>
    </row>
    <row r="2385" spans="1:1">
      <c r="A2385" s="23"/>
    </row>
    <row r="2386" spans="1:1">
      <c r="A2386" s="23"/>
    </row>
    <row r="2387" spans="1:1">
      <c r="A2387" s="23"/>
    </row>
    <row r="2388" spans="1:1">
      <c r="A2388" s="23"/>
    </row>
    <row r="2389" spans="1:1">
      <c r="A2389" s="23"/>
    </row>
    <row r="2390" spans="1:1">
      <c r="A2390" s="23"/>
    </row>
    <row r="2391" spans="1:1">
      <c r="A2391" s="23"/>
    </row>
    <row r="2392" spans="1:1">
      <c r="A2392" s="23"/>
    </row>
    <row r="2393" spans="1:1">
      <c r="A2393" s="23"/>
    </row>
    <row r="2394" spans="1:1">
      <c r="A2394" s="23"/>
    </row>
    <row r="2395" spans="1:1">
      <c r="A2395" s="23"/>
    </row>
    <row r="2396" spans="1:1">
      <c r="A2396" s="23"/>
    </row>
    <row r="2397" spans="1:1">
      <c r="A2397" s="23"/>
    </row>
    <row r="2398" spans="1:1">
      <c r="A2398" s="23"/>
    </row>
    <row r="2399" spans="1:1">
      <c r="A2399" s="23"/>
    </row>
    <row r="2400" spans="1:1">
      <c r="A2400" s="23"/>
    </row>
    <row r="2401" spans="1:1">
      <c r="A2401" s="23"/>
    </row>
    <row r="2402" spans="1:1">
      <c r="A2402" s="23"/>
    </row>
    <row r="2403" spans="1:1">
      <c r="A2403" s="23"/>
    </row>
    <row r="2404" spans="1:1">
      <c r="A2404" s="23"/>
    </row>
    <row r="2405" spans="1:1">
      <c r="A2405" s="23"/>
    </row>
    <row r="2406" spans="1:1">
      <c r="A2406" s="23"/>
    </row>
    <row r="2407" spans="1:1">
      <c r="A2407" s="23"/>
    </row>
    <row r="2408" spans="1:1">
      <c r="A2408" s="23"/>
    </row>
    <row r="2409" spans="1:1">
      <c r="A2409" s="23"/>
    </row>
    <row r="2410" spans="1:1">
      <c r="A2410" s="23"/>
    </row>
    <row r="2411" spans="1:1">
      <c r="A2411" s="23"/>
    </row>
    <row r="2412" spans="1:1">
      <c r="A2412" s="23"/>
    </row>
    <row r="2413" spans="1:1">
      <c r="A2413" s="23"/>
    </row>
    <row r="2414" spans="1:1">
      <c r="A2414" s="23"/>
    </row>
    <row r="2415" spans="1:1">
      <c r="A2415" s="23"/>
    </row>
    <row r="2416" spans="1:1">
      <c r="A2416" s="23"/>
    </row>
    <row r="2417" spans="1:1">
      <c r="A2417" s="23"/>
    </row>
    <row r="2418" spans="1:1">
      <c r="A2418" s="23"/>
    </row>
    <row r="2419" spans="1:1">
      <c r="A2419" s="23"/>
    </row>
    <row r="2420" spans="1:1">
      <c r="A2420" s="23"/>
    </row>
    <row r="2421" spans="1:1">
      <c r="A2421" s="23"/>
    </row>
    <row r="2422" spans="1:1">
      <c r="A2422" s="23"/>
    </row>
    <row r="2423" spans="1:1">
      <c r="A2423" s="23"/>
    </row>
    <row r="2424" spans="1:1">
      <c r="A2424" s="23"/>
    </row>
    <row r="2425" spans="1:1">
      <c r="A2425" s="23"/>
    </row>
    <row r="2426" spans="1:1">
      <c r="A2426" s="23"/>
    </row>
    <row r="2427" spans="1:1">
      <c r="A2427" s="23"/>
    </row>
    <row r="2428" spans="1:1">
      <c r="A2428" s="23"/>
    </row>
    <row r="2429" spans="1:1">
      <c r="A2429" s="23"/>
    </row>
    <row r="2430" spans="1:1">
      <c r="A2430" s="23"/>
    </row>
    <row r="2431" spans="1:1">
      <c r="A2431" s="23"/>
    </row>
    <row r="2432" spans="1:1">
      <c r="A2432" s="23"/>
    </row>
    <row r="2433" spans="1:1">
      <c r="A2433" s="23"/>
    </row>
    <row r="2434" spans="1:1">
      <c r="A2434" s="23"/>
    </row>
    <row r="2435" spans="1:1">
      <c r="A2435" s="23"/>
    </row>
    <row r="2436" spans="1:1">
      <c r="A2436" s="23"/>
    </row>
    <row r="2437" spans="1:1">
      <c r="A2437" s="23"/>
    </row>
    <row r="2438" spans="1:1">
      <c r="A2438" s="23"/>
    </row>
    <row r="2439" spans="1:1">
      <c r="A2439" s="23"/>
    </row>
    <row r="2440" spans="1:1">
      <c r="A2440" s="23"/>
    </row>
    <row r="2441" spans="1:1">
      <c r="A2441" s="23"/>
    </row>
    <row r="2442" spans="1:1">
      <c r="A2442" s="23"/>
    </row>
    <row r="2443" spans="1:1">
      <c r="A2443" s="23"/>
    </row>
    <row r="2444" spans="1:1">
      <c r="A2444" s="23"/>
    </row>
    <row r="2445" spans="1:1">
      <c r="A2445" s="23"/>
    </row>
    <row r="2446" spans="1:1">
      <c r="A2446" s="23"/>
    </row>
    <row r="2447" spans="1:1">
      <c r="A2447" s="23"/>
    </row>
    <row r="2448" spans="1:1">
      <c r="A2448" s="23"/>
    </row>
    <row r="2449" spans="1:1">
      <c r="A2449" s="23"/>
    </row>
    <row r="2450" spans="1:1">
      <c r="A2450" s="23"/>
    </row>
    <row r="2451" spans="1:1">
      <c r="A2451" s="23"/>
    </row>
    <row r="2452" spans="1:1">
      <c r="A2452" s="23"/>
    </row>
    <row r="2453" spans="1:1">
      <c r="A2453" s="23"/>
    </row>
    <row r="2454" spans="1:1">
      <c r="A2454" s="23"/>
    </row>
    <row r="2455" spans="1:1">
      <c r="A2455" s="23"/>
    </row>
    <row r="2456" spans="1:1">
      <c r="A2456" s="23"/>
    </row>
    <row r="2457" spans="1:1">
      <c r="A2457" s="23"/>
    </row>
    <row r="2458" spans="1:1">
      <c r="A2458" s="23"/>
    </row>
    <row r="2459" spans="1:1">
      <c r="A2459" s="23"/>
    </row>
    <row r="2460" spans="1:1">
      <c r="A2460" s="23"/>
    </row>
    <row r="2461" spans="1:1">
      <c r="A2461" s="23"/>
    </row>
    <row r="2462" spans="1:1">
      <c r="A2462" s="23"/>
    </row>
    <row r="2463" spans="1:1">
      <c r="A2463" s="23"/>
    </row>
    <row r="2464" spans="1:1">
      <c r="A2464" s="23"/>
    </row>
    <row r="2465" spans="1:1">
      <c r="A2465" s="23"/>
    </row>
    <row r="2466" spans="1:1">
      <c r="A2466" s="23"/>
    </row>
    <row r="2467" spans="1:1">
      <c r="A2467" s="23"/>
    </row>
    <row r="2468" spans="1:1">
      <c r="A2468" s="23"/>
    </row>
    <row r="2469" spans="1:1">
      <c r="A2469" s="23"/>
    </row>
    <row r="2470" spans="1:1">
      <c r="A2470" s="23"/>
    </row>
    <row r="2471" spans="1:1">
      <c r="A2471" s="23"/>
    </row>
    <row r="2472" spans="1:1">
      <c r="A2472" s="23"/>
    </row>
    <row r="2473" spans="1:1">
      <c r="A2473" s="23"/>
    </row>
    <row r="2474" spans="1:1">
      <c r="A2474" s="23"/>
    </row>
    <row r="2475" spans="1:1">
      <c r="A2475" s="23"/>
    </row>
    <row r="2476" spans="1:1">
      <c r="A2476" s="23"/>
    </row>
    <row r="2477" spans="1:1">
      <c r="A2477" s="23"/>
    </row>
    <row r="2478" spans="1:1">
      <c r="A2478" s="23"/>
    </row>
    <row r="2479" spans="1:1">
      <c r="A2479" s="23"/>
    </row>
    <row r="2480" spans="1:1">
      <c r="A2480" s="23"/>
    </row>
    <row r="2481" spans="1:1">
      <c r="A2481" s="23"/>
    </row>
    <row r="2482" spans="1:1">
      <c r="A2482" s="23"/>
    </row>
    <row r="2483" spans="1:1">
      <c r="A2483" s="23"/>
    </row>
    <row r="2484" spans="1:1">
      <c r="A2484" s="23"/>
    </row>
    <row r="2485" spans="1:1">
      <c r="A2485" s="23"/>
    </row>
    <row r="2486" spans="1:1">
      <c r="A2486" s="23"/>
    </row>
    <row r="2487" spans="1:1">
      <c r="A2487" s="23"/>
    </row>
    <row r="2488" spans="1:1">
      <c r="A2488" s="23"/>
    </row>
    <row r="2489" spans="1:1">
      <c r="A2489" s="23"/>
    </row>
    <row r="2490" spans="1:1">
      <c r="A2490" s="23"/>
    </row>
    <row r="2491" spans="1:1">
      <c r="A2491" s="23"/>
    </row>
    <row r="2492" spans="1:1">
      <c r="A2492" s="23"/>
    </row>
    <row r="2493" spans="1:1">
      <c r="A2493" s="23"/>
    </row>
    <row r="2494" spans="1:1">
      <c r="A2494" s="23"/>
    </row>
    <row r="2495" spans="1:1">
      <c r="A2495" s="23"/>
    </row>
    <row r="2496" spans="1:1">
      <c r="A2496" s="23"/>
    </row>
    <row r="2497" spans="1:1">
      <c r="A2497" s="23"/>
    </row>
    <row r="2498" spans="1:1">
      <c r="A2498" s="23"/>
    </row>
    <row r="2499" spans="1:1">
      <c r="A2499" s="23"/>
    </row>
    <row r="2500" spans="1:1">
      <c r="A2500" s="23"/>
    </row>
    <row r="2501" spans="1:1">
      <c r="A2501" s="23"/>
    </row>
    <row r="2502" spans="1:1">
      <c r="A2502" s="23"/>
    </row>
    <row r="2503" spans="1:1">
      <c r="A2503" s="23"/>
    </row>
    <row r="2504" spans="1:1">
      <c r="A2504" s="23"/>
    </row>
    <row r="2505" spans="1:1">
      <c r="A2505" s="23"/>
    </row>
    <row r="2506" spans="1:1">
      <c r="A2506" s="23"/>
    </row>
    <row r="2507" spans="1:1">
      <c r="A2507" s="23"/>
    </row>
    <row r="2508" spans="1:1">
      <c r="A2508" s="23"/>
    </row>
    <row r="2509" spans="1:1">
      <c r="A2509" s="23"/>
    </row>
    <row r="2510" spans="1:1">
      <c r="A2510" s="23"/>
    </row>
    <row r="2511" spans="1:1">
      <c r="A2511" s="23"/>
    </row>
    <row r="2512" spans="1:1">
      <c r="A2512" s="23"/>
    </row>
    <row r="2513" spans="1:1">
      <c r="A2513" s="23"/>
    </row>
    <row r="2514" spans="1:1">
      <c r="A2514" s="23"/>
    </row>
    <row r="2515" spans="1:1">
      <c r="A2515" s="23"/>
    </row>
    <row r="2516" spans="1:1">
      <c r="A2516" s="23"/>
    </row>
    <row r="2517" spans="1:1">
      <c r="A2517" s="23"/>
    </row>
    <row r="2518" spans="1:1">
      <c r="A2518" s="23"/>
    </row>
    <row r="2519" spans="1:1">
      <c r="A2519" s="23"/>
    </row>
    <row r="2520" spans="1:1">
      <c r="A2520" s="23"/>
    </row>
    <row r="2521" spans="1:1">
      <c r="A2521" s="23"/>
    </row>
    <row r="2522" spans="1:1">
      <c r="A2522" s="23"/>
    </row>
    <row r="2523" spans="1:1">
      <c r="A2523" s="23"/>
    </row>
    <row r="2524" spans="1:1">
      <c r="A2524" s="23"/>
    </row>
    <row r="2525" spans="1:1">
      <c r="A2525" s="23"/>
    </row>
    <row r="2526" spans="1:1">
      <c r="A2526" s="23"/>
    </row>
    <row r="2527" spans="1:1">
      <c r="A2527" s="23"/>
    </row>
    <row r="2528" spans="1:1">
      <c r="A2528" s="23"/>
    </row>
    <row r="2529" spans="1:1">
      <c r="A2529" s="23"/>
    </row>
    <row r="2530" spans="1:1">
      <c r="A2530" s="23"/>
    </row>
    <row r="2531" spans="1:1">
      <c r="A2531" s="23"/>
    </row>
    <row r="2532" spans="1:1">
      <c r="A2532" s="23"/>
    </row>
    <row r="2533" spans="1:1">
      <c r="A2533" s="23"/>
    </row>
    <row r="2534" spans="1:1">
      <c r="A2534" s="23"/>
    </row>
    <row r="2535" spans="1:1">
      <c r="A2535" s="23"/>
    </row>
    <row r="2536" spans="1:1">
      <c r="A2536" s="23"/>
    </row>
    <row r="2537" spans="1:1">
      <c r="A2537" s="23"/>
    </row>
    <row r="2538" spans="1:1">
      <c r="A2538" s="23"/>
    </row>
    <row r="2539" spans="1:1">
      <c r="A2539" s="23"/>
    </row>
    <row r="2540" spans="1:1">
      <c r="A2540" s="23"/>
    </row>
    <row r="2541" spans="1:1">
      <c r="A2541" s="23"/>
    </row>
    <row r="2542" spans="1:1">
      <c r="A2542" s="23"/>
    </row>
    <row r="2543" spans="1:1">
      <c r="A2543" s="23"/>
    </row>
    <row r="2544" spans="1:1">
      <c r="A2544" s="23"/>
    </row>
    <row r="2545" spans="1:1">
      <c r="A2545" s="23"/>
    </row>
    <row r="2546" spans="1:1">
      <c r="A2546" s="23"/>
    </row>
    <row r="2547" spans="1:1">
      <c r="A2547" s="23"/>
    </row>
    <row r="2548" spans="1:1">
      <c r="A2548" s="23"/>
    </row>
    <row r="2549" spans="1:1">
      <c r="A2549" s="23"/>
    </row>
    <row r="2550" spans="1:1">
      <c r="A2550" s="23"/>
    </row>
    <row r="2551" spans="1:1">
      <c r="A2551" s="23"/>
    </row>
    <row r="2552" spans="1:1">
      <c r="A2552" s="23"/>
    </row>
    <row r="2553" spans="1:1">
      <c r="A2553" s="23"/>
    </row>
    <row r="2554" spans="1:1">
      <c r="A2554" s="23"/>
    </row>
    <row r="2555" spans="1:1">
      <c r="A2555" s="23"/>
    </row>
    <row r="2556" spans="1:1">
      <c r="A2556" s="23"/>
    </row>
    <row r="2557" spans="1:1">
      <c r="A2557" s="23"/>
    </row>
    <row r="2558" spans="1:1">
      <c r="A2558" s="23"/>
    </row>
    <row r="2559" spans="1:1">
      <c r="A2559" s="23"/>
    </row>
    <row r="2560" spans="1:1">
      <c r="A2560" s="23"/>
    </row>
    <row r="2561" spans="1:1">
      <c r="A2561" s="23"/>
    </row>
    <row r="2562" spans="1:1">
      <c r="A2562" s="23"/>
    </row>
    <row r="2563" spans="1:1">
      <c r="A2563" s="23"/>
    </row>
    <row r="2564" spans="1:1">
      <c r="A2564" s="23"/>
    </row>
    <row r="2565" spans="1:1">
      <c r="A2565" s="23"/>
    </row>
    <row r="2566" spans="1:1">
      <c r="A2566" s="23"/>
    </row>
    <row r="2567" spans="1:1">
      <c r="A2567" s="23"/>
    </row>
    <row r="2568" spans="1:1">
      <c r="A2568" s="23"/>
    </row>
    <row r="2569" spans="1:1">
      <c r="A2569" s="23"/>
    </row>
    <row r="2570" spans="1:1">
      <c r="A2570" s="23"/>
    </row>
    <row r="2571" spans="1:1">
      <c r="A2571" s="23"/>
    </row>
    <row r="2572" spans="1:1">
      <c r="A2572" s="23"/>
    </row>
    <row r="2573" spans="1:1">
      <c r="A2573" s="23"/>
    </row>
    <row r="2574" spans="1:1">
      <c r="A2574" s="23"/>
    </row>
    <row r="2575" spans="1:1">
      <c r="A2575" s="23"/>
    </row>
    <row r="2576" spans="1:1">
      <c r="A2576" s="23"/>
    </row>
    <row r="2577" spans="1:1">
      <c r="A2577" s="23"/>
    </row>
    <row r="2578" spans="1:1">
      <c r="A2578" s="23"/>
    </row>
    <row r="2579" spans="1:1">
      <c r="A2579" s="23"/>
    </row>
    <row r="2580" spans="1:1">
      <c r="A2580" s="23"/>
    </row>
    <row r="2581" spans="1:1">
      <c r="A2581" s="23"/>
    </row>
    <row r="2582" spans="1:1">
      <c r="A2582" s="23"/>
    </row>
    <row r="2583" spans="1:1">
      <c r="A2583" s="23"/>
    </row>
    <row r="2584" spans="1:1">
      <c r="A2584" s="23"/>
    </row>
    <row r="2585" spans="1:1">
      <c r="A2585" s="23"/>
    </row>
    <row r="2586" spans="1:1">
      <c r="A2586" s="23"/>
    </row>
    <row r="2587" spans="1:1">
      <c r="A2587" s="23"/>
    </row>
    <row r="2588" spans="1:1">
      <c r="A2588" s="23"/>
    </row>
    <row r="2589" spans="1:1">
      <c r="A2589" s="23"/>
    </row>
    <row r="2590" spans="1:1">
      <c r="A2590" s="23"/>
    </row>
    <row r="2591" spans="1:1">
      <c r="A2591" s="23"/>
    </row>
    <row r="2592" spans="1:1">
      <c r="A2592" s="23"/>
    </row>
    <row r="2593" spans="1:1">
      <c r="A2593" s="23"/>
    </row>
    <row r="2594" spans="1:1">
      <c r="A2594" s="23"/>
    </row>
    <row r="2595" spans="1:1">
      <c r="A2595" s="23"/>
    </row>
    <row r="2596" spans="1:1">
      <c r="A2596" s="23"/>
    </row>
    <row r="2597" spans="1:1">
      <c r="A2597" s="23"/>
    </row>
    <row r="2598" spans="1:1">
      <c r="A2598" s="23"/>
    </row>
    <row r="2599" spans="1:1">
      <c r="A2599" s="23"/>
    </row>
    <row r="2600" spans="1:1">
      <c r="A2600" s="23"/>
    </row>
    <row r="2601" spans="1:1">
      <c r="A2601" s="23"/>
    </row>
    <row r="2602" spans="1:1">
      <c r="A2602" s="23"/>
    </row>
    <row r="2603" spans="1:1">
      <c r="A2603" s="23"/>
    </row>
    <row r="2604" spans="1:1">
      <c r="A2604" s="23"/>
    </row>
    <row r="2605" spans="1:1">
      <c r="A2605" s="23"/>
    </row>
    <row r="2606" spans="1:1">
      <c r="A2606" s="23"/>
    </row>
    <row r="2607" spans="1:1">
      <c r="A2607" s="23"/>
    </row>
    <row r="2608" spans="1:1">
      <c r="A2608" s="23"/>
    </row>
    <row r="2609" spans="1:1">
      <c r="A2609" s="23"/>
    </row>
    <row r="2610" spans="1:1">
      <c r="A2610" s="23"/>
    </row>
    <row r="2611" spans="1:1">
      <c r="A2611" s="23"/>
    </row>
    <row r="2612" spans="1:1">
      <c r="A2612" s="23"/>
    </row>
    <row r="2613" spans="1:1">
      <c r="A2613" s="23"/>
    </row>
    <row r="2614" spans="1:1">
      <c r="A2614" s="23"/>
    </row>
    <row r="2615" spans="1:1">
      <c r="A2615" s="23"/>
    </row>
    <row r="2616" spans="1:1">
      <c r="A2616" s="23"/>
    </row>
    <row r="2617" spans="1:1">
      <c r="A2617" s="23"/>
    </row>
    <row r="2618" spans="1:1">
      <c r="A2618" s="23"/>
    </row>
    <row r="2619" spans="1:1">
      <c r="A2619" s="23"/>
    </row>
    <row r="2620" spans="1:1">
      <c r="A2620" s="23"/>
    </row>
    <row r="2621" spans="1:1">
      <c r="A2621" s="23"/>
    </row>
    <row r="2622" spans="1:1">
      <c r="A2622" s="23"/>
    </row>
    <row r="2623" spans="1:1">
      <c r="A2623" s="23"/>
    </row>
    <row r="2624" spans="1:1">
      <c r="A2624" s="23"/>
    </row>
    <row r="2625" spans="1:1">
      <c r="A2625" s="23"/>
    </row>
    <row r="2626" spans="1:1">
      <c r="A2626" s="23"/>
    </row>
    <row r="2627" spans="1:1">
      <c r="A2627" s="23"/>
    </row>
    <row r="2628" spans="1:1">
      <c r="A2628" s="23"/>
    </row>
    <row r="2629" spans="1:1">
      <c r="A2629" s="23"/>
    </row>
    <row r="2630" spans="1:1">
      <c r="A2630" s="23"/>
    </row>
    <row r="2631" spans="1:1">
      <c r="A2631" s="23"/>
    </row>
    <row r="2632" spans="1:1">
      <c r="A2632" s="23"/>
    </row>
    <row r="2633" spans="1:1">
      <c r="A2633" s="23"/>
    </row>
    <row r="2634" spans="1:1">
      <c r="A2634" s="23"/>
    </row>
    <row r="2635" spans="1:1">
      <c r="A2635" s="23"/>
    </row>
    <row r="2636" spans="1:1">
      <c r="A2636" s="23"/>
    </row>
    <row r="2637" spans="1:1">
      <c r="A2637" s="23"/>
    </row>
    <row r="2638" spans="1:1">
      <c r="A2638" s="23"/>
    </row>
    <row r="2639" spans="1:1">
      <c r="A2639" s="23"/>
    </row>
    <row r="2640" spans="1:1">
      <c r="A2640" s="23"/>
    </row>
    <row r="2641" spans="1:1">
      <c r="A2641" s="23"/>
    </row>
    <row r="2642" spans="1:1">
      <c r="A2642" s="23"/>
    </row>
    <row r="2643" spans="1:1">
      <c r="A2643" s="23"/>
    </row>
    <row r="2644" spans="1:1">
      <c r="A2644" s="23"/>
    </row>
    <row r="2645" spans="1:1">
      <c r="A2645" s="23"/>
    </row>
    <row r="2646" spans="1:1">
      <c r="A2646" s="23"/>
    </row>
    <row r="2647" spans="1:1">
      <c r="A2647" s="23"/>
    </row>
    <row r="2648" spans="1:1">
      <c r="A2648" s="23"/>
    </row>
    <row r="2649" spans="1:1">
      <c r="A2649" s="23"/>
    </row>
    <row r="2650" spans="1:1">
      <c r="A2650" s="23"/>
    </row>
    <row r="2651" spans="1:1">
      <c r="A2651" s="23"/>
    </row>
    <row r="2652" spans="1:1">
      <c r="A2652" s="23"/>
    </row>
    <row r="2653" spans="1:1">
      <c r="A2653" s="23"/>
    </row>
    <row r="2654" spans="1:1">
      <c r="A2654" s="23"/>
    </row>
    <row r="2655" spans="1:1">
      <c r="A2655" s="23"/>
    </row>
    <row r="2656" spans="1:1">
      <c r="A2656" s="23"/>
    </row>
    <row r="2657" spans="1:1">
      <c r="A2657" s="23"/>
    </row>
    <row r="2658" spans="1:1">
      <c r="A2658" s="23"/>
    </row>
    <row r="2659" spans="1:1">
      <c r="A2659" s="23"/>
    </row>
    <row r="2660" spans="1:1">
      <c r="A2660" s="23"/>
    </row>
    <row r="2661" spans="1:1">
      <c r="A2661" s="23"/>
    </row>
    <row r="2662" spans="1:1">
      <c r="A2662" s="23"/>
    </row>
    <row r="2663" spans="1:1">
      <c r="A2663" s="23"/>
    </row>
    <row r="2664" spans="1:1">
      <c r="A2664" s="23"/>
    </row>
    <row r="2665" spans="1:1">
      <c r="A2665" s="23"/>
    </row>
    <row r="2666" spans="1:1">
      <c r="A2666" s="23"/>
    </row>
    <row r="2667" spans="1:1">
      <c r="A2667" s="23"/>
    </row>
    <row r="2668" spans="1:1">
      <c r="A2668" s="23"/>
    </row>
    <row r="2669" spans="1:1">
      <c r="A2669" s="23"/>
    </row>
    <row r="2670" spans="1:1">
      <c r="A2670" s="23"/>
    </row>
    <row r="2671" spans="1:1">
      <c r="A2671" s="23"/>
    </row>
    <row r="2672" spans="1:1">
      <c r="A2672" s="23"/>
    </row>
    <row r="2673" spans="1:1">
      <c r="A2673" s="23"/>
    </row>
    <row r="2674" spans="1:1">
      <c r="A2674" s="23"/>
    </row>
    <row r="2675" spans="1:1">
      <c r="A2675" s="23"/>
    </row>
    <row r="2676" spans="1:1">
      <c r="A2676" s="23"/>
    </row>
    <row r="2677" spans="1:1">
      <c r="A2677" s="23"/>
    </row>
    <row r="2678" spans="1:1">
      <c r="A2678" s="23"/>
    </row>
    <row r="2679" spans="1:1">
      <c r="A2679" s="23"/>
    </row>
    <row r="2680" spans="1:1">
      <c r="A2680" s="23"/>
    </row>
    <row r="2681" spans="1:1">
      <c r="A2681" s="23"/>
    </row>
    <row r="2682" spans="1:1">
      <c r="A2682" s="23"/>
    </row>
    <row r="2683" spans="1:1">
      <c r="A2683" s="23"/>
    </row>
    <row r="2684" spans="1:1">
      <c r="A2684" s="23"/>
    </row>
    <row r="2685" spans="1:1">
      <c r="A2685" s="23"/>
    </row>
    <row r="2686" spans="1:1">
      <c r="A2686" s="23"/>
    </row>
    <row r="2687" spans="1:1">
      <c r="A2687" s="23"/>
    </row>
    <row r="2688" spans="1:1">
      <c r="A2688" s="23"/>
    </row>
    <row r="2689" spans="1:1">
      <c r="A2689" s="23"/>
    </row>
    <row r="2690" spans="1:1">
      <c r="A2690" s="23"/>
    </row>
    <row r="2691" spans="1:1">
      <c r="A2691" s="23"/>
    </row>
    <row r="2692" spans="1:1">
      <c r="A2692" s="23"/>
    </row>
    <row r="2693" spans="1:1">
      <c r="A2693" s="23"/>
    </row>
    <row r="2694" spans="1:1">
      <c r="A2694" s="23"/>
    </row>
    <row r="2695" spans="1:1">
      <c r="A2695" s="23"/>
    </row>
    <row r="2696" spans="1:1">
      <c r="A2696" s="23"/>
    </row>
    <row r="2697" spans="1:1">
      <c r="A2697" s="23"/>
    </row>
    <row r="2698" spans="1:1">
      <c r="A2698" s="23"/>
    </row>
    <row r="2699" spans="1:1">
      <c r="A2699" s="23"/>
    </row>
    <row r="2700" spans="1:1">
      <c r="A2700" s="23"/>
    </row>
    <row r="2701" spans="1:1">
      <c r="A2701" s="23"/>
    </row>
    <row r="2702" spans="1:1">
      <c r="A2702" s="23"/>
    </row>
    <row r="2703" spans="1:1">
      <c r="A2703" s="23"/>
    </row>
    <row r="2704" spans="1:1">
      <c r="A2704" s="23"/>
    </row>
    <row r="2705" spans="1:1">
      <c r="A2705" s="23"/>
    </row>
    <row r="2706" spans="1:1">
      <c r="A2706" s="23"/>
    </row>
    <row r="2707" spans="1:1">
      <c r="A2707" s="23"/>
    </row>
    <row r="2708" spans="1:1">
      <c r="A2708" s="23"/>
    </row>
    <row r="2709" spans="1:1">
      <c r="A2709" s="23"/>
    </row>
    <row r="2710" spans="1:1">
      <c r="A2710" s="23"/>
    </row>
    <row r="2711" spans="1:1">
      <c r="A2711" s="23"/>
    </row>
    <row r="2712" spans="1:1">
      <c r="A2712" s="23"/>
    </row>
    <row r="2713" spans="1:1">
      <c r="A2713" s="23"/>
    </row>
    <row r="2714" spans="1:1">
      <c r="A2714" s="23"/>
    </row>
    <row r="2715" spans="1:1">
      <c r="A2715" s="23"/>
    </row>
    <row r="2716" spans="1:1">
      <c r="A2716" s="23"/>
    </row>
    <row r="2717" spans="1:1">
      <c r="A2717" s="23"/>
    </row>
    <row r="2718" spans="1:1">
      <c r="A2718" s="23"/>
    </row>
    <row r="2719" spans="1:1">
      <c r="A2719" s="23"/>
    </row>
    <row r="2720" spans="1:1">
      <c r="A2720" s="23"/>
    </row>
    <row r="2721" spans="1:1">
      <c r="A2721" s="23"/>
    </row>
    <row r="2722" spans="1:1">
      <c r="A2722" s="23"/>
    </row>
    <row r="2723" spans="1:1">
      <c r="A2723" s="23"/>
    </row>
    <row r="2724" spans="1:1">
      <c r="A2724" s="23"/>
    </row>
    <row r="2725" spans="1:1">
      <c r="A2725" s="23"/>
    </row>
    <row r="2726" spans="1:1">
      <c r="A2726" s="23"/>
    </row>
    <row r="2727" spans="1:1">
      <c r="A2727" s="23"/>
    </row>
    <row r="2728" spans="1:1">
      <c r="A2728" s="23"/>
    </row>
    <row r="2729" spans="1:1">
      <c r="A2729" s="23"/>
    </row>
    <row r="2730" spans="1:1">
      <c r="A2730" s="23"/>
    </row>
    <row r="2731" spans="1:1">
      <c r="A2731" s="23"/>
    </row>
    <row r="2732" spans="1:1">
      <c r="A2732" s="23"/>
    </row>
    <row r="2733" spans="1:1">
      <c r="A2733" s="23"/>
    </row>
    <row r="2734" spans="1:1">
      <c r="A2734" s="23"/>
    </row>
    <row r="2735" spans="1:1">
      <c r="A2735" s="23"/>
    </row>
    <row r="2736" spans="1:1">
      <c r="A2736" s="23"/>
    </row>
    <row r="2737" spans="1:1">
      <c r="A2737" s="23"/>
    </row>
    <row r="2738" spans="1:1">
      <c r="A2738" s="23"/>
    </row>
    <row r="2739" spans="1:1">
      <c r="A2739" s="23"/>
    </row>
    <row r="2740" spans="1:1">
      <c r="A2740" s="23"/>
    </row>
    <row r="2741" spans="1:1">
      <c r="A2741" s="23"/>
    </row>
    <row r="2742" spans="1:1">
      <c r="A2742" s="23"/>
    </row>
    <row r="2743" spans="1:1">
      <c r="A2743" s="23"/>
    </row>
    <row r="2744" spans="1:1">
      <c r="A2744" s="23"/>
    </row>
    <row r="2745" spans="1:1">
      <c r="A2745" s="23"/>
    </row>
    <row r="2746" spans="1:1">
      <c r="A2746" s="23"/>
    </row>
    <row r="2747" spans="1:1">
      <c r="A2747" s="23"/>
    </row>
    <row r="2748" spans="1:1">
      <c r="A2748" s="23"/>
    </row>
    <row r="2749" spans="1:1">
      <c r="A2749" s="23"/>
    </row>
    <row r="2750" spans="1:1">
      <c r="A2750" s="23"/>
    </row>
    <row r="2751" spans="1:1">
      <c r="A2751" s="23"/>
    </row>
    <row r="2752" spans="1:1">
      <c r="A2752" s="23"/>
    </row>
    <row r="2753" spans="1:1">
      <c r="A2753" s="23"/>
    </row>
    <row r="2754" spans="1:1">
      <c r="A2754" s="23"/>
    </row>
    <row r="2755" spans="1:1">
      <c r="A2755" s="23"/>
    </row>
    <row r="2756" spans="1:1">
      <c r="A2756" s="23"/>
    </row>
    <row r="2757" spans="1:1">
      <c r="A2757" s="23"/>
    </row>
    <row r="2758" spans="1:1">
      <c r="A2758" s="23"/>
    </row>
    <row r="2759" spans="1:1">
      <c r="A2759" s="23"/>
    </row>
    <row r="2760" spans="1:1">
      <c r="A2760" s="23"/>
    </row>
    <row r="2761" spans="1:1">
      <c r="A2761" s="23"/>
    </row>
    <row r="2762" spans="1:1">
      <c r="A2762" s="23"/>
    </row>
    <row r="2763" spans="1:1">
      <c r="A2763" s="23"/>
    </row>
    <row r="2764" spans="1:1">
      <c r="A2764" s="23"/>
    </row>
    <row r="2765" spans="1:1">
      <c r="A2765" s="23"/>
    </row>
    <row r="2766" spans="1:1">
      <c r="A2766" s="23"/>
    </row>
    <row r="2767" spans="1:1">
      <c r="A2767" s="23"/>
    </row>
    <row r="2768" spans="1:1">
      <c r="A2768" s="23"/>
    </row>
    <row r="2769" spans="1:1">
      <c r="A2769" s="23"/>
    </row>
    <row r="2770" spans="1:1">
      <c r="A2770" s="23"/>
    </row>
    <row r="2771" spans="1:1">
      <c r="A2771" s="23"/>
    </row>
    <row r="2772" spans="1:1">
      <c r="A2772" s="23"/>
    </row>
    <row r="2773" spans="1:1">
      <c r="A2773" s="23"/>
    </row>
    <row r="2774" spans="1:1">
      <c r="A2774" s="23"/>
    </row>
    <row r="2775" spans="1:1">
      <c r="A2775" s="23"/>
    </row>
    <row r="2776" spans="1:1">
      <c r="A2776" s="23"/>
    </row>
    <row r="2777" spans="1:1">
      <c r="A2777" s="23"/>
    </row>
    <row r="2778" spans="1:1">
      <c r="A2778" s="23"/>
    </row>
    <row r="2779" spans="1:1">
      <c r="A2779" s="23"/>
    </row>
    <row r="2780" spans="1:1">
      <c r="A2780" s="23"/>
    </row>
    <row r="2781" spans="1:1">
      <c r="A2781" s="23"/>
    </row>
    <row r="2782" spans="1:1">
      <c r="A2782" s="23"/>
    </row>
    <row r="2783" spans="1:1">
      <c r="A2783" s="23"/>
    </row>
    <row r="2784" spans="1:1">
      <c r="A2784" s="23"/>
    </row>
    <row r="2785" spans="1:1">
      <c r="A2785" s="23"/>
    </row>
    <row r="2786" spans="1:1">
      <c r="A2786" s="23"/>
    </row>
    <row r="2787" spans="1:1">
      <c r="A2787" s="23"/>
    </row>
    <row r="2788" spans="1:1">
      <c r="A2788" s="23"/>
    </row>
    <row r="2789" spans="1:1">
      <c r="A2789" s="23"/>
    </row>
    <row r="2790" spans="1:1">
      <c r="A2790" s="23"/>
    </row>
    <row r="2791" spans="1:1">
      <c r="A2791" s="23"/>
    </row>
    <row r="2792" spans="1:1">
      <c r="A2792" s="23"/>
    </row>
    <row r="2793" spans="1:1">
      <c r="A2793" s="23"/>
    </row>
    <row r="2794" spans="1:1">
      <c r="A2794" s="23"/>
    </row>
    <row r="2795" spans="1:1">
      <c r="A2795" s="23"/>
    </row>
    <row r="2796" spans="1:1">
      <c r="A2796" s="23"/>
    </row>
    <row r="2797" spans="1:1">
      <c r="A2797" s="23"/>
    </row>
    <row r="2798" spans="1:1">
      <c r="A2798" s="23"/>
    </row>
    <row r="2799" spans="1:1">
      <c r="A2799" s="23"/>
    </row>
    <row r="2800" spans="1:1">
      <c r="A2800" s="23"/>
    </row>
    <row r="2801" spans="1:1">
      <c r="A2801" s="23"/>
    </row>
    <row r="2802" spans="1:1">
      <c r="A2802" s="23"/>
    </row>
    <row r="2803" spans="1:1">
      <c r="A2803" s="23"/>
    </row>
    <row r="2804" spans="1:1">
      <c r="A2804" s="23"/>
    </row>
    <row r="2805" spans="1:1">
      <c r="A2805" s="23"/>
    </row>
    <row r="2806" spans="1:1">
      <c r="A2806" s="23"/>
    </row>
    <row r="2807" spans="1:1">
      <c r="A2807" s="23"/>
    </row>
    <row r="2808" spans="1:1">
      <c r="A2808" s="23"/>
    </row>
    <row r="2809" spans="1:1">
      <c r="A2809" s="23"/>
    </row>
    <row r="2810" spans="1:1">
      <c r="A2810" s="23"/>
    </row>
    <row r="2811" spans="1:1">
      <c r="A2811" s="23"/>
    </row>
    <row r="2812" spans="1:1">
      <c r="A2812" s="23"/>
    </row>
    <row r="2813" spans="1:1">
      <c r="A2813" s="23"/>
    </row>
    <row r="2814" spans="1:1">
      <c r="A2814" s="23"/>
    </row>
    <row r="2815" spans="1:1">
      <c r="A2815" s="23"/>
    </row>
    <row r="2816" spans="1:1">
      <c r="A2816" s="23"/>
    </row>
    <row r="2817" spans="1:1">
      <c r="A2817" s="23"/>
    </row>
    <row r="2818" spans="1:1">
      <c r="A2818" s="23"/>
    </row>
    <row r="2819" spans="1:1">
      <c r="A2819" s="23"/>
    </row>
    <row r="2820" spans="1:1">
      <c r="A2820" s="23"/>
    </row>
    <row r="2821" spans="1:1">
      <c r="A2821" s="23"/>
    </row>
    <row r="2822" spans="1:1">
      <c r="A2822" s="23"/>
    </row>
    <row r="2823" spans="1:1">
      <c r="A2823" s="23"/>
    </row>
    <row r="2824" spans="1:1">
      <c r="A2824" s="23"/>
    </row>
    <row r="2825" spans="1:1">
      <c r="A2825" s="23"/>
    </row>
    <row r="2826" spans="1:1">
      <c r="A2826" s="23"/>
    </row>
    <row r="2827" spans="1:1">
      <c r="A2827" s="23"/>
    </row>
    <row r="2828" spans="1:1">
      <c r="A2828" s="23"/>
    </row>
    <row r="2829" spans="1:1">
      <c r="A2829" s="23"/>
    </row>
    <row r="2830" spans="1:1">
      <c r="A2830" s="23"/>
    </row>
    <row r="2831" spans="1:1">
      <c r="A2831" s="23"/>
    </row>
    <row r="2832" spans="1:1">
      <c r="A2832" s="23"/>
    </row>
    <row r="2833" spans="1:1">
      <c r="A2833" s="23"/>
    </row>
    <row r="2834" spans="1:1">
      <c r="A2834" s="23"/>
    </row>
    <row r="2835" spans="1:1">
      <c r="A2835" s="23"/>
    </row>
    <row r="2836" spans="1:1">
      <c r="A2836" s="23"/>
    </row>
    <row r="2837" spans="1:1">
      <c r="A2837" s="23"/>
    </row>
    <row r="2838" spans="1:1">
      <c r="A2838" s="23"/>
    </row>
    <row r="2839" spans="1:1">
      <c r="A2839" s="23"/>
    </row>
    <row r="2840" spans="1:1">
      <c r="A2840" s="23"/>
    </row>
    <row r="2841" spans="1:1">
      <c r="A2841" s="23"/>
    </row>
    <row r="2842" spans="1:1">
      <c r="A2842" s="23"/>
    </row>
    <row r="2843" spans="1:1">
      <c r="A2843" s="23"/>
    </row>
    <row r="2844" spans="1:1">
      <c r="A2844" s="23"/>
    </row>
    <row r="2845" spans="1:1">
      <c r="A2845" s="23"/>
    </row>
    <row r="2846" spans="1:1">
      <c r="A2846" s="23"/>
    </row>
    <row r="2847" spans="1:1">
      <c r="A2847" s="23"/>
    </row>
    <row r="2848" spans="1:1">
      <c r="A2848" s="23"/>
    </row>
    <row r="2849" spans="1:1">
      <c r="A2849" s="23"/>
    </row>
    <row r="2850" spans="1:1">
      <c r="A2850" s="23"/>
    </row>
    <row r="2851" spans="1:1">
      <c r="A2851" s="23"/>
    </row>
    <row r="2852" spans="1:1">
      <c r="A2852" s="23"/>
    </row>
    <row r="2853" spans="1:1">
      <c r="A2853" s="23"/>
    </row>
    <row r="2854" spans="1:1">
      <c r="A2854" s="23"/>
    </row>
    <row r="2855" spans="1:1">
      <c r="A2855" s="23"/>
    </row>
    <row r="2856" spans="1:1">
      <c r="A2856" s="23"/>
    </row>
    <row r="2857" spans="1:1">
      <c r="A2857" s="23"/>
    </row>
    <row r="2858" spans="1:1">
      <c r="A2858" s="23"/>
    </row>
    <row r="2859" spans="1:1">
      <c r="A2859" s="23"/>
    </row>
    <row r="2860" spans="1:1">
      <c r="A2860" s="23"/>
    </row>
    <row r="2861" spans="1:1">
      <c r="A2861" s="23"/>
    </row>
    <row r="2862" spans="1:1">
      <c r="A2862" s="23"/>
    </row>
    <row r="2863" spans="1:1">
      <c r="A2863" s="23"/>
    </row>
    <row r="2864" spans="1:1">
      <c r="A2864" s="23"/>
    </row>
    <row r="2865" spans="1:1">
      <c r="A2865" s="23"/>
    </row>
    <row r="2866" spans="1:1">
      <c r="A2866" s="23"/>
    </row>
    <row r="2867" spans="1:1">
      <c r="A2867" s="23"/>
    </row>
    <row r="2868" spans="1:1">
      <c r="A2868" s="23"/>
    </row>
    <row r="2869" spans="1:1">
      <c r="A2869" s="23"/>
    </row>
    <row r="2870" spans="1:1">
      <c r="A2870" s="23"/>
    </row>
    <row r="2871" spans="1:1">
      <c r="A2871" s="23"/>
    </row>
    <row r="2872" spans="1:1">
      <c r="A2872" s="23"/>
    </row>
    <row r="2873" spans="1:1">
      <c r="A2873" s="23"/>
    </row>
    <row r="2874" spans="1:1">
      <c r="A2874" s="23"/>
    </row>
    <row r="2875" spans="1:1">
      <c r="A2875" s="23"/>
    </row>
    <row r="2876" spans="1:1">
      <c r="A2876" s="23"/>
    </row>
    <row r="2877" spans="1:1">
      <c r="A2877" s="23"/>
    </row>
    <row r="2878" spans="1:1">
      <c r="A2878" s="23"/>
    </row>
    <row r="2879" spans="1:1">
      <c r="A2879" s="23"/>
    </row>
    <row r="2880" spans="1:1">
      <c r="A2880" s="23"/>
    </row>
    <row r="2881" spans="1:1">
      <c r="A2881" s="23"/>
    </row>
    <row r="2882" spans="1:1">
      <c r="A2882" s="23"/>
    </row>
    <row r="2883" spans="1:1">
      <c r="A2883" s="23"/>
    </row>
    <row r="2884" spans="1:1">
      <c r="A2884" s="23"/>
    </row>
    <row r="2885" spans="1:1">
      <c r="A2885" s="23"/>
    </row>
    <row r="2886" spans="1:1">
      <c r="A2886" s="23"/>
    </row>
    <row r="2887" spans="1:1">
      <c r="A2887" s="23"/>
    </row>
    <row r="2888" spans="1:1">
      <c r="A2888" s="23"/>
    </row>
    <row r="2889" spans="1:1">
      <c r="A2889" s="23"/>
    </row>
    <row r="2890" spans="1:1">
      <c r="A2890" s="23"/>
    </row>
    <row r="2891" spans="1:1">
      <c r="A2891" s="23"/>
    </row>
    <row r="2892" spans="1:1">
      <c r="A2892" s="23"/>
    </row>
    <row r="2893" spans="1:1">
      <c r="A2893" s="23"/>
    </row>
    <row r="2894" spans="1:1">
      <c r="A2894" s="23"/>
    </row>
    <row r="2895" spans="1:1">
      <c r="A2895" s="23"/>
    </row>
    <row r="2896" spans="1:1">
      <c r="A2896" s="23"/>
    </row>
    <row r="2897" spans="1:1">
      <c r="A2897" s="23"/>
    </row>
    <row r="2898" spans="1:1">
      <c r="A2898" s="23"/>
    </row>
    <row r="2899" spans="1:1">
      <c r="A2899" s="23"/>
    </row>
    <row r="2900" spans="1:1">
      <c r="A2900" s="23"/>
    </row>
    <row r="2901" spans="1:1">
      <c r="A2901" s="23"/>
    </row>
    <row r="2902" spans="1:1">
      <c r="A2902" s="23"/>
    </row>
    <row r="2903" spans="1:1">
      <c r="A2903" s="23"/>
    </row>
    <row r="2904" spans="1:1">
      <c r="A2904" s="23"/>
    </row>
    <row r="2905" spans="1:1">
      <c r="A2905" s="23"/>
    </row>
    <row r="2906" spans="1:1">
      <c r="A2906" s="23"/>
    </row>
    <row r="2907" spans="1:1">
      <c r="A2907" s="23"/>
    </row>
    <row r="2908" spans="1:1">
      <c r="A2908" s="23"/>
    </row>
    <row r="2909" spans="1:1">
      <c r="A2909" s="23"/>
    </row>
    <row r="2910" spans="1:1">
      <c r="A2910" s="23"/>
    </row>
    <row r="2911" spans="1:1">
      <c r="A2911" s="23"/>
    </row>
    <row r="2912" spans="1:1">
      <c r="A2912" s="23"/>
    </row>
    <row r="2913" spans="1:1">
      <c r="A2913" s="23"/>
    </row>
    <row r="2914" spans="1:1">
      <c r="A2914" s="23"/>
    </row>
    <row r="2915" spans="1:1">
      <c r="A2915" s="23"/>
    </row>
    <row r="2916" spans="1:1">
      <c r="A2916" s="23"/>
    </row>
    <row r="2917" spans="1:1">
      <c r="A2917" s="23"/>
    </row>
    <row r="2918" spans="1:1">
      <c r="A2918" s="23"/>
    </row>
    <row r="2919" spans="1:1">
      <c r="A2919" s="23"/>
    </row>
    <row r="2920" spans="1:1">
      <c r="A2920" s="23"/>
    </row>
    <row r="2921" spans="1:1">
      <c r="A2921" s="23"/>
    </row>
    <row r="2922" spans="1:1">
      <c r="A2922" s="23"/>
    </row>
    <row r="2923" spans="1:1">
      <c r="A2923" s="23"/>
    </row>
    <row r="2924" spans="1:1">
      <c r="A2924" s="23"/>
    </row>
    <row r="2925" spans="1:1">
      <c r="A2925" s="23"/>
    </row>
    <row r="2926" spans="1:1">
      <c r="A2926" s="23"/>
    </row>
    <row r="2927" spans="1:1">
      <c r="A2927" s="23"/>
    </row>
    <row r="2928" spans="1:1">
      <c r="A2928" s="23"/>
    </row>
    <row r="2929" spans="1:1">
      <c r="A2929" s="23"/>
    </row>
    <row r="2930" spans="1:1">
      <c r="A2930" s="23"/>
    </row>
    <row r="2931" spans="1:1">
      <c r="A2931" s="23"/>
    </row>
    <row r="2932" spans="1:1">
      <c r="A2932" s="23"/>
    </row>
    <row r="2933" spans="1:1">
      <c r="A2933" s="23"/>
    </row>
    <row r="2934" spans="1:1">
      <c r="A2934" s="23"/>
    </row>
    <row r="2935" spans="1:1">
      <c r="A2935" s="23"/>
    </row>
    <row r="2936" spans="1:1">
      <c r="A2936" s="23"/>
    </row>
    <row r="2937" spans="1:1">
      <c r="A2937" s="23"/>
    </row>
    <row r="2938" spans="1:1">
      <c r="A2938" s="23"/>
    </row>
    <row r="2939" spans="1:1">
      <c r="A2939" s="23"/>
    </row>
    <row r="2940" spans="1:1">
      <c r="A2940" s="23"/>
    </row>
    <row r="2941" spans="1:1">
      <c r="A2941" s="23"/>
    </row>
    <row r="2942" spans="1:1">
      <c r="A2942" s="23"/>
    </row>
    <row r="2943" spans="1:1">
      <c r="A2943" s="23"/>
    </row>
    <row r="2944" spans="1:1">
      <c r="A2944" s="23"/>
    </row>
    <row r="2945" spans="1:1">
      <c r="A2945" s="23"/>
    </row>
    <row r="2946" spans="1:1">
      <c r="A2946" s="23"/>
    </row>
    <row r="2947" spans="1:1">
      <c r="A2947" s="23"/>
    </row>
    <row r="2948" spans="1:1">
      <c r="A2948" s="23"/>
    </row>
    <row r="2949" spans="1:1">
      <c r="A2949" s="23"/>
    </row>
    <row r="2950" spans="1:1">
      <c r="A2950" s="23"/>
    </row>
    <row r="2951" spans="1:1">
      <c r="A2951" s="23"/>
    </row>
    <row r="2952" spans="1:1">
      <c r="A2952" s="23"/>
    </row>
    <row r="2953" spans="1:1">
      <c r="A2953" s="23"/>
    </row>
    <row r="2954" spans="1:1">
      <c r="A2954" s="23"/>
    </row>
    <row r="2955" spans="1:1">
      <c r="A2955" s="23"/>
    </row>
    <row r="2956" spans="1:1">
      <c r="A2956" s="23"/>
    </row>
    <row r="2957" spans="1:1">
      <c r="A2957" s="23"/>
    </row>
    <row r="2958" spans="1:1">
      <c r="A2958" s="23"/>
    </row>
    <row r="2959" spans="1:1">
      <c r="A2959" s="23"/>
    </row>
    <row r="2960" spans="1:1">
      <c r="A2960" s="23"/>
    </row>
    <row r="2961" spans="1:1">
      <c r="A2961" s="23"/>
    </row>
    <row r="2962" spans="1:1">
      <c r="A2962" s="23"/>
    </row>
    <row r="2963" spans="1:1">
      <c r="A2963" s="23"/>
    </row>
    <row r="2964" spans="1:1">
      <c r="A2964" s="23"/>
    </row>
    <row r="2965" spans="1:1">
      <c r="A2965" s="23"/>
    </row>
    <row r="2966" spans="1:1">
      <c r="A2966" s="23"/>
    </row>
    <row r="2967" spans="1:1">
      <c r="A2967" s="23"/>
    </row>
    <row r="2968" spans="1:1">
      <c r="A2968" s="23"/>
    </row>
    <row r="2969" spans="1:1">
      <c r="A2969" s="23"/>
    </row>
    <row r="2970" spans="1:1">
      <c r="A2970" s="23"/>
    </row>
    <row r="2971" spans="1:1">
      <c r="A2971" s="23"/>
    </row>
    <row r="2972" spans="1:1">
      <c r="A2972" s="23"/>
    </row>
    <row r="2973" spans="1:1">
      <c r="A2973" s="23"/>
    </row>
    <row r="2974" spans="1:1">
      <c r="A2974" s="23"/>
    </row>
    <row r="2975" spans="1:1">
      <c r="A2975" s="23"/>
    </row>
    <row r="2976" spans="1:1">
      <c r="A2976" s="23"/>
    </row>
    <row r="2977" spans="1:1">
      <c r="A2977" s="23"/>
    </row>
    <row r="2978" spans="1:1">
      <c r="A2978" s="23"/>
    </row>
    <row r="2979" spans="1:1">
      <c r="A2979" s="23"/>
    </row>
    <row r="2980" spans="1:1">
      <c r="A2980" s="23"/>
    </row>
    <row r="2981" spans="1:1">
      <c r="A2981" s="23"/>
    </row>
    <row r="2982" spans="1:1">
      <c r="A2982" s="23"/>
    </row>
    <row r="2983" spans="1:1">
      <c r="A2983" s="23"/>
    </row>
    <row r="2984" spans="1:1">
      <c r="A2984" s="23"/>
    </row>
    <row r="2985" spans="1:1">
      <c r="A2985" s="23"/>
    </row>
    <row r="2986" spans="1:1">
      <c r="A2986" s="23"/>
    </row>
    <row r="2987" spans="1:1">
      <c r="A2987" s="23"/>
    </row>
    <row r="2988" spans="1:1">
      <c r="A2988" s="23"/>
    </row>
    <row r="2989" spans="1:1">
      <c r="A2989" s="23"/>
    </row>
    <row r="2990" spans="1:1">
      <c r="A2990" s="23"/>
    </row>
    <row r="2991" spans="1:1">
      <c r="A2991" s="23"/>
    </row>
    <row r="2992" spans="1:1">
      <c r="A2992" s="23"/>
    </row>
    <row r="2993" spans="1:1">
      <c r="A2993" s="23"/>
    </row>
    <row r="2994" spans="1:1">
      <c r="A2994" s="23"/>
    </row>
    <row r="2995" spans="1:1">
      <c r="A2995" s="23"/>
    </row>
    <row r="2996" spans="1:1">
      <c r="A2996" s="23"/>
    </row>
    <row r="2997" spans="1:1">
      <c r="A2997" s="23"/>
    </row>
    <row r="2998" spans="1:1">
      <c r="A2998" s="23"/>
    </row>
    <row r="2999" spans="1:1">
      <c r="A2999" s="23"/>
    </row>
    <row r="3000" spans="1:1">
      <c r="A3000" s="23"/>
    </row>
    <row r="3001" spans="1:1">
      <c r="A3001" s="23"/>
    </row>
    <row r="3002" spans="1:1">
      <c r="A3002" s="23"/>
    </row>
    <row r="3003" spans="1:1">
      <c r="A3003" s="23"/>
    </row>
    <row r="3004" spans="1:1">
      <c r="A3004" s="23"/>
    </row>
    <row r="3005" spans="1:1">
      <c r="A3005" s="23"/>
    </row>
    <row r="3006" spans="1:1">
      <c r="A3006" s="23"/>
    </row>
    <row r="3007" spans="1:1">
      <c r="A3007" s="23"/>
    </row>
    <row r="3008" spans="1:1">
      <c r="A3008" s="23"/>
    </row>
    <row r="3009" spans="1:1">
      <c r="A3009" s="23"/>
    </row>
    <row r="3010" spans="1:1">
      <c r="A3010" s="23"/>
    </row>
    <row r="3011" spans="1:1">
      <c r="A3011" s="23"/>
    </row>
    <row r="3012" spans="1:1">
      <c r="A3012" s="23"/>
    </row>
    <row r="3013" spans="1:1">
      <c r="A3013" s="23"/>
    </row>
    <row r="3014" spans="1:1">
      <c r="A3014" s="23"/>
    </row>
    <row r="3015" spans="1:1">
      <c r="A3015" s="23"/>
    </row>
    <row r="3016" spans="1:1">
      <c r="A3016" s="23"/>
    </row>
    <row r="3017" spans="1:1">
      <c r="A3017" s="23"/>
    </row>
    <row r="3018" spans="1:1">
      <c r="A3018" s="23"/>
    </row>
    <row r="3019" spans="1:1">
      <c r="A3019" s="23"/>
    </row>
    <row r="3020" spans="1:1">
      <c r="A3020" s="23"/>
    </row>
    <row r="3021" spans="1:1">
      <c r="A3021" s="23"/>
    </row>
    <row r="3022" spans="1:1">
      <c r="A3022" s="23"/>
    </row>
    <row r="3023" spans="1:1">
      <c r="A3023" s="23"/>
    </row>
    <row r="3024" spans="1:1">
      <c r="A3024" s="23"/>
    </row>
    <row r="3025" spans="1:1">
      <c r="A3025" s="23"/>
    </row>
    <row r="3026" spans="1:1">
      <c r="A3026" s="23"/>
    </row>
    <row r="3027" spans="1:1">
      <c r="A3027" s="23"/>
    </row>
    <row r="3028" spans="1:1">
      <c r="A3028" s="23"/>
    </row>
    <row r="3029" spans="1:1">
      <c r="A3029" s="23"/>
    </row>
    <row r="3030" spans="1:1">
      <c r="A3030" s="23"/>
    </row>
    <row r="3031" spans="1:1">
      <c r="A3031" s="23"/>
    </row>
    <row r="3032" spans="1:1">
      <c r="A3032" s="23"/>
    </row>
    <row r="3033" spans="1:1">
      <c r="A3033" s="23"/>
    </row>
    <row r="3034" spans="1:1">
      <c r="A3034" s="23"/>
    </row>
    <row r="3035" spans="1:1">
      <c r="A3035" s="23"/>
    </row>
    <row r="3036" spans="1:1">
      <c r="A3036" s="23"/>
    </row>
    <row r="3037" spans="1:1">
      <c r="A3037" s="23"/>
    </row>
    <row r="3038" spans="1:1">
      <c r="A3038" s="23"/>
    </row>
    <row r="3039" spans="1:1">
      <c r="A3039" s="23"/>
    </row>
    <row r="3040" spans="1:1">
      <c r="A3040" s="23"/>
    </row>
    <row r="3041" spans="1:1">
      <c r="A3041" s="23"/>
    </row>
    <row r="3042" spans="1:1">
      <c r="A3042" s="23"/>
    </row>
    <row r="3043" spans="1:1">
      <c r="A3043" s="23"/>
    </row>
    <row r="3044" spans="1:1">
      <c r="A3044" s="23"/>
    </row>
    <row r="3045" spans="1:1">
      <c r="A3045" s="23"/>
    </row>
    <row r="3046" spans="1:1">
      <c r="A3046" s="23"/>
    </row>
    <row r="3047" spans="1:1">
      <c r="A3047" s="23"/>
    </row>
    <row r="3048" spans="1:1">
      <c r="A3048" s="23"/>
    </row>
    <row r="3049" spans="1:1">
      <c r="A3049" s="23"/>
    </row>
    <row r="3050" spans="1:1">
      <c r="A3050" s="23"/>
    </row>
    <row r="3051" spans="1:1">
      <c r="A3051" s="23"/>
    </row>
    <row r="3052" spans="1:1">
      <c r="A3052" s="23"/>
    </row>
    <row r="3053" spans="1:1">
      <c r="A3053" s="23"/>
    </row>
    <row r="3054" spans="1:1">
      <c r="A3054" s="23"/>
    </row>
    <row r="3055" spans="1:1">
      <c r="A3055" s="23"/>
    </row>
    <row r="3056" spans="1:1">
      <c r="A3056" s="23"/>
    </row>
    <row r="3057" spans="1:1">
      <c r="A3057" s="23"/>
    </row>
    <row r="3058" spans="1:1">
      <c r="A3058" s="23"/>
    </row>
    <row r="3059" spans="1:1">
      <c r="A3059" s="23"/>
    </row>
    <row r="3060" spans="1:1">
      <c r="A3060" s="23"/>
    </row>
    <row r="3061" spans="1:1">
      <c r="A3061" s="23"/>
    </row>
    <row r="3062" spans="1:1">
      <c r="A3062" s="23"/>
    </row>
    <row r="3063" spans="1:1">
      <c r="A3063" s="23"/>
    </row>
    <row r="3064" spans="1:1">
      <c r="A3064" s="23"/>
    </row>
    <row r="3065" spans="1:1">
      <c r="A3065" s="23"/>
    </row>
    <row r="3066" spans="1:1">
      <c r="A3066" s="23"/>
    </row>
    <row r="3067" spans="1:1">
      <c r="A3067" s="23"/>
    </row>
    <row r="3068" spans="1:1">
      <c r="A3068" s="23"/>
    </row>
    <row r="3069" spans="1:1">
      <c r="A3069" s="23"/>
    </row>
    <row r="3070" spans="1:1">
      <c r="A3070" s="23"/>
    </row>
    <row r="3071" spans="1:1">
      <c r="A3071" s="23"/>
    </row>
    <row r="3072" spans="1:1">
      <c r="A3072" s="23"/>
    </row>
    <row r="3073" spans="1:1">
      <c r="A3073" s="23"/>
    </row>
    <row r="3074" spans="1:1">
      <c r="A3074" s="23"/>
    </row>
    <row r="3075" spans="1:1">
      <c r="A3075" s="23"/>
    </row>
    <row r="3076" spans="1:1">
      <c r="A3076" s="23"/>
    </row>
    <row r="3077" spans="1:1">
      <c r="A3077" s="23"/>
    </row>
    <row r="3078" spans="1:1">
      <c r="A3078" s="23"/>
    </row>
    <row r="3079" spans="1:1">
      <c r="A3079" s="23"/>
    </row>
    <row r="3080" spans="1:1">
      <c r="A3080" s="23"/>
    </row>
    <row r="3081" spans="1:1">
      <c r="A3081" s="23"/>
    </row>
    <row r="3082" spans="1:1">
      <c r="A3082" s="23"/>
    </row>
    <row r="3083" spans="1:1">
      <c r="A3083" s="23"/>
    </row>
    <row r="3084" spans="1:1">
      <c r="A3084" s="23"/>
    </row>
    <row r="3085" spans="1:1">
      <c r="A3085" s="23"/>
    </row>
    <row r="3086" spans="1:1">
      <c r="A3086" s="23"/>
    </row>
    <row r="3087" spans="1:1">
      <c r="A3087" s="23"/>
    </row>
    <row r="3088" spans="1:1">
      <c r="A3088" s="23"/>
    </row>
    <row r="3089" spans="1:1">
      <c r="A3089" s="23"/>
    </row>
    <row r="3090" spans="1:1">
      <c r="A3090" s="23"/>
    </row>
    <row r="3091" spans="1:1">
      <c r="A3091" s="23"/>
    </row>
    <row r="3092" spans="1:1">
      <c r="A3092" s="23"/>
    </row>
    <row r="3093" spans="1:1">
      <c r="A3093" s="23"/>
    </row>
    <row r="3094" spans="1:1">
      <c r="A3094" s="23"/>
    </row>
    <row r="3095" spans="1:1">
      <c r="A3095" s="23"/>
    </row>
    <row r="3096" spans="1:1">
      <c r="A3096" s="23"/>
    </row>
    <row r="3097" spans="1:1">
      <c r="A3097" s="23"/>
    </row>
    <row r="3098" spans="1:1">
      <c r="A3098" s="23"/>
    </row>
    <row r="3099" spans="1:1">
      <c r="A3099" s="23"/>
    </row>
    <row r="3100" spans="1:1">
      <c r="A3100" s="23"/>
    </row>
    <row r="3101" spans="1:1">
      <c r="A3101" s="23"/>
    </row>
    <row r="3102" spans="1:1">
      <c r="A3102" s="23"/>
    </row>
    <row r="3103" spans="1:1">
      <c r="A3103" s="23"/>
    </row>
    <row r="3104" spans="1:1">
      <c r="A3104" s="23"/>
    </row>
    <row r="3105" spans="1:1">
      <c r="A3105" s="23"/>
    </row>
    <row r="3106" spans="1:1">
      <c r="A3106" s="23"/>
    </row>
    <row r="3107" spans="1:1">
      <c r="A3107" s="23"/>
    </row>
    <row r="3108" spans="1:1">
      <c r="A3108" s="23"/>
    </row>
    <row r="3109" spans="1:1">
      <c r="A3109" s="23"/>
    </row>
    <row r="3110" spans="1:1">
      <c r="A3110" s="23"/>
    </row>
    <row r="3111" spans="1:1">
      <c r="A3111" s="23"/>
    </row>
    <row r="3112" spans="1:1">
      <c r="A3112" s="23"/>
    </row>
    <row r="3113" spans="1:1">
      <c r="A3113" s="23"/>
    </row>
    <row r="3114" spans="1:1">
      <c r="A3114" s="23"/>
    </row>
    <row r="3115" spans="1:1">
      <c r="A3115" s="23"/>
    </row>
    <row r="3116" spans="1:1">
      <c r="A3116" s="23"/>
    </row>
    <row r="3117" spans="1:1">
      <c r="A3117" s="23"/>
    </row>
    <row r="3118" spans="1:1">
      <c r="A3118" s="23"/>
    </row>
    <row r="3119" spans="1:1">
      <c r="A3119" s="23"/>
    </row>
    <row r="3120" spans="1:1">
      <c r="A3120" s="23"/>
    </row>
    <row r="3121" spans="1:1">
      <c r="A3121" s="23"/>
    </row>
    <row r="3122" spans="1:1">
      <c r="A3122" s="23"/>
    </row>
    <row r="3123" spans="1:1">
      <c r="A3123" s="23"/>
    </row>
    <row r="3124" spans="1:1">
      <c r="A3124" s="23"/>
    </row>
    <row r="3125" spans="1:1">
      <c r="A3125" s="23"/>
    </row>
    <row r="3126" spans="1:1">
      <c r="A3126" s="23"/>
    </row>
    <row r="3127" spans="1:1">
      <c r="A3127" s="23"/>
    </row>
    <row r="3128" spans="1:1">
      <c r="A3128" s="23"/>
    </row>
    <row r="3129" spans="1:1">
      <c r="A3129" s="23"/>
    </row>
    <row r="3130" spans="1:1">
      <c r="A3130" s="23"/>
    </row>
    <row r="3131" spans="1:1">
      <c r="A3131" s="23"/>
    </row>
    <row r="3132" spans="1:1">
      <c r="A3132" s="23"/>
    </row>
    <row r="3133" spans="1:1">
      <c r="A3133" s="23"/>
    </row>
    <row r="3134" spans="1:1">
      <c r="A3134" s="23"/>
    </row>
    <row r="3135" spans="1:1">
      <c r="A3135" s="23"/>
    </row>
    <row r="3136" spans="1:1">
      <c r="A3136" s="23"/>
    </row>
    <row r="3137" spans="1:1">
      <c r="A3137" s="23"/>
    </row>
    <row r="3138" spans="1:1">
      <c r="A3138" s="23"/>
    </row>
    <row r="3139" spans="1:1">
      <c r="A3139" s="23"/>
    </row>
    <row r="3140" spans="1:1">
      <c r="A3140" s="23"/>
    </row>
    <row r="3141" spans="1:1">
      <c r="A3141" s="23"/>
    </row>
    <row r="3142" spans="1:1">
      <c r="A3142" s="23"/>
    </row>
    <row r="3143" spans="1:1">
      <c r="A3143" s="23"/>
    </row>
    <row r="3144" spans="1:1">
      <c r="A3144" s="23"/>
    </row>
    <row r="3145" spans="1:1">
      <c r="A3145" s="23"/>
    </row>
    <row r="3146" spans="1:1">
      <c r="A3146" s="23"/>
    </row>
    <row r="3147" spans="1:1">
      <c r="A3147" s="23"/>
    </row>
    <row r="3148" spans="1:1">
      <c r="A3148" s="23"/>
    </row>
    <row r="3149" spans="1:1">
      <c r="A3149" s="23"/>
    </row>
    <row r="3150" spans="1:1">
      <c r="A3150" s="23"/>
    </row>
    <row r="3151" spans="1:1">
      <c r="A3151" s="23"/>
    </row>
    <row r="3152" spans="1:1">
      <c r="A3152" s="23"/>
    </row>
    <row r="3153" spans="1:1">
      <c r="A3153" s="23"/>
    </row>
    <row r="3154" spans="1:1">
      <c r="A3154" s="23"/>
    </row>
    <row r="3155" spans="1:1">
      <c r="A3155" s="23"/>
    </row>
    <row r="3156" spans="1:1">
      <c r="A3156" s="23"/>
    </row>
    <row r="3157" spans="1:1">
      <c r="A3157" s="23"/>
    </row>
    <row r="3158" spans="1:1">
      <c r="A3158" s="23"/>
    </row>
    <row r="3159" spans="1:1">
      <c r="A3159" s="23"/>
    </row>
    <row r="3160" spans="1:1">
      <c r="A3160" s="23"/>
    </row>
    <row r="3161" spans="1:1">
      <c r="A3161" s="23"/>
    </row>
    <row r="3162" spans="1:1">
      <c r="A3162" s="23"/>
    </row>
    <row r="3163" spans="1:1">
      <c r="A3163" s="23"/>
    </row>
    <row r="3164" spans="1:1">
      <c r="A3164" s="23"/>
    </row>
    <row r="3165" spans="1:1">
      <c r="A3165" s="23"/>
    </row>
    <row r="3166" spans="1:1">
      <c r="A3166" s="23"/>
    </row>
    <row r="3167" spans="1:1">
      <c r="A3167" s="23"/>
    </row>
    <row r="3168" spans="1:1">
      <c r="A3168" s="23"/>
    </row>
    <row r="3169" spans="1:1">
      <c r="A3169" s="23"/>
    </row>
    <row r="3170" spans="1:1">
      <c r="A3170" s="23"/>
    </row>
    <row r="3171" spans="1:1">
      <c r="A3171" s="23"/>
    </row>
    <row r="3172" spans="1:1">
      <c r="A3172" s="23"/>
    </row>
    <row r="3173" spans="1:1">
      <c r="A3173" s="23"/>
    </row>
    <row r="3174" spans="1:1">
      <c r="A3174" s="23"/>
    </row>
    <row r="3175" spans="1:1">
      <c r="A3175" s="23"/>
    </row>
    <row r="3176" spans="1:1">
      <c r="A3176" s="23"/>
    </row>
    <row r="3177" spans="1:1">
      <c r="A3177" s="23"/>
    </row>
    <row r="3178" spans="1:1">
      <c r="A3178" s="23"/>
    </row>
    <row r="3179" spans="1:1">
      <c r="A3179" s="23"/>
    </row>
    <row r="3180" spans="1:1">
      <c r="A3180" s="23"/>
    </row>
    <row r="3181" spans="1:1">
      <c r="A3181" s="23"/>
    </row>
    <row r="3182" spans="1:1">
      <c r="A3182" s="23"/>
    </row>
    <row r="3183" spans="1:1">
      <c r="A3183" s="23"/>
    </row>
    <row r="3184" spans="1:1">
      <c r="A3184" s="23"/>
    </row>
    <row r="3185" spans="1:1">
      <c r="A3185" s="23"/>
    </row>
    <row r="3186" spans="1:1">
      <c r="A3186" s="23"/>
    </row>
    <row r="3187" spans="1:1">
      <c r="A3187" s="23"/>
    </row>
    <row r="3188" spans="1:1">
      <c r="A3188" s="23"/>
    </row>
    <row r="3189" spans="1:1">
      <c r="A3189" s="23"/>
    </row>
    <row r="3190" spans="1:1">
      <c r="A3190" s="23"/>
    </row>
    <row r="3191" spans="1:1">
      <c r="A3191" s="23"/>
    </row>
    <row r="3192" spans="1:1">
      <c r="A3192" s="23"/>
    </row>
    <row r="3193" spans="1:1">
      <c r="A3193" s="23"/>
    </row>
    <row r="3194" spans="1:1">
      <c r="A3194" s="23"/>
    </row>
    <row r="3195" spans="1:1">
      <c r="A3195" s="23"/>
    </row>
    <row r="3196" spans="1:1">
      <c r="A3196" s="23"/>
    </row>
    <row r="3197" spans="1:1">
      <c r="A3197" s="23"/>
    </row>
    <row r="3198" spans="1:1">
      <c r="A3198" s="23"/>
    </row>
    <row r="3199" spans="1:1">
      <c r="A3199" s="23"/>
    </row>
    <row r="3200" spans="1:1">
      <c r="A3200" s="23"/>
    </row>
    <row r="3201" spans="1:1">
      <c r="A3201" s="23"/>
    </row>
    <row r="3202" spans="1:1">
      <c r="A3202" s="23"/>
    </row>
    <row r="3203" spans="1:1">
      <c r="A3203" s="23"/>
    </row>
    <row r="3204" spans="1:1">
      <c r="A3204" s="23"/>
    </row>
    <row r="3205" spans="1:1">
      <c r="A3205" s="23"/>
    </row>
    <row r="3206" spans="1:1">
      <c r="A3206" s="23"/>
    </row>
    <row r="3207" spans="1:1">
      <c r="A3207" s="23"/>
    </row>
    <row r="3208" spans="1:1">
      <c r="A3208" s="23"/>
    </row>
    <row r="3209" spans="1:1">
      <c r="A3209" s="23"/>
    </row>
    <row r="3210" spans="1:1">
      <c r="A3210" s="23"/>
    </row>
    <row r="3211" spans="1:1">
      <c r="A3211" s="23"/>
    </row>
    <row r="3212" spans="1:1">
      <c r="A3212" s="23"/>
    </row>
    <row r="3213" spans="1:1">
      <c r="A3213" s="23"/>
    </row>
    <row r="3214" spans="1:1">
      <c r="A3214" s="23"/>
    </row>
    <row r="3215" spans="1:1">
      <c r="A3215" s="23"/>
    </row>
    <row r="3216" spans="1:1">
      <c r="A3216" s="23"/>
    </row>
    <row r="3217" spans="1:1">
      <c r="A3217" s="23"/>
    </row>
    <row r="3218" spans="1:1">
      <c r="A3218" s="23"/>
    </row>
    <row r="3219" spans="1:1">
      <c r="A3219" s="23"/>
    </row>
    <row r="3220" spans="1:1">
      <c r="A3220" s="23"/>
    </row>
    <row r="3221" spans="1:1">
      <c r="A3221" s="23"/>
    </row>
    <row r="3222" spans="1:1">
      <c r="A3222" s="23"/>
    </row>
    <row r="3223" spans="1:1">
      <c r="A3223" s="23"/>
    </row>
    <row r="3224" spans="1:1">
      <c r="A3224" s="23"/>
    </row>
    <row r="3225" spans="1:1">
      <c r="A3225" s="23"/>
    </row>
    <row r="3226" spans="1:1">
      <c r="A3226" s="23"/>
    </row>
    <row r="3227" spans="1:1">
      <c r="A3227" s="23"/>
    </row>
    <row r="3228" spans="1:1">
      <c r="A3228" s="23"/>
    </row>
    <row r="3229" spans="1:1">
      <c r="A3229" s="23"/>
    </row>
    <row r="3230" spans="1:1">
      <c r="A3230" s="23"/>
    </row>
    <row r="3231" spans="1:1">
      <c r="A3231" s="23"/>
    </row>
    <row r="3232" spans="1:1">
      <c r="A3232" s="23"/>
    </row>
    <row r="3233" spans="1:1">
      <c r="A3233" s="23"/>
    </row>
    <row r="3234" spans="1:1">
      <c r="A3234" s="23"/>
    </row>
    <row r="3235" spans="1:1">
      <c r="A3235" s="23"/>
    </row>
    <row r="3236" spans="1:1">
      <c r="A3236" s="23"/>
    </row>
    <row r="3237" spans="1:1">
      <c r="A3237" s="23"/>
    </row>
    <row r="3238" spans="1:1">
      <c r="A3238" s="23"/>
    </row>
    <row r="3239" spans="1:1">
      <c r="A3239" s="23"/>
    </row>
    <row r="3240" spans="1:1">
      <c r="A3240" s="23"/>
    </row>
    <row r="3241" spans="1:1">
      <c r="A3241" s="23"/>
    </row>
    <row r="3242" spans="1:1">
      <c r="A3242" s="23"/>
    </row>
    <row r="3243" spans="1:1">
      <c r="A3243" s="23"/>
    </row>
    <row r="3244" spans="1:1">
      <c r="A3244" s="23"/>
    </row>
    <row r="3245" spans="1:1">
      <c r="A3245" s="23"/>
    </row>
    <row r="3246" spans="1:1">
      <c r="A3246" s="23"/>
    </row>
    <row r="3247" spans="1:1">
      <c r="A3247" s="23"/>
    </row>
    <row r="3248" spans="1:1">
      <c r="A3248" s="23"/>
    </row>
    <row r="3249" spans="1:1">
      <c r="A3249" s="23"/>
    </row>
    <row r="3250" spans="1:1">
      <c r="A3250" s="23"/>
    </row>
    <row r="3251" spans="1:1">
      <c r="A3251" s="23"/>
    </row>
    <row r="3252" spans="1:1">
      <c r="A3252" s="23"/>
    </row>
    <row r="3253" spans="1:1">
      <c r="A3253" s="23"/>
    </row>
    <row r="3254" spans="1:1">
      <c r="A3254" s="23"/>
    </row>
    <row r="3255" spans="1:1">
      <c r="A3255" s="23"/>
    </row>
    <row r="3256" spans="1:1">
      <c r="A3256" s="23"/>
    </row>
    <row r="3257" spans="1:1">
      <c r="A3257" s="23"/>
    </row>
    <row r="3258" spans="1:1">
      <c r="A3258" s="23"/>
    </row>
    <row r="3259" spans="1:1">
      <c r="A3259" s="23"/>
    </row>
    <row r="3260" spans="1:1">
      <c r="A3260" s="23"/>
    </row>
    <row r="3261" spans="1:1">
      <c r="A3261" s="23"/>
    </row>
    <row r="3262" spans="1:1">
      <c r="A3262" s="23"/>
    </row>
    <row r="3263" spans="1:1">
      <c r="A3263" s="23"/>
    </row>
    <row r="3264" spans="1:1">
      <c r="A3264" s="23"/>
    </row>
    <row r="3265" spans="1:1">
      <c r="A3265" s="23"/>
    </row>
    <row r="3266" spans="1:1">
      <c r="A3266" s="23"/>
    </row>
    <row r="3267" spans="1:1">
      <c r="A3267" s="23"/>
    </row>
    <row r="3268" spans="1:1">
      <c r="A3268" s="23"/>
    </row>
    <row r="3269" spans="1:1">
      <c r="A3269" s="23"/>
    </row>
    <row r="3270" spans="1:1">
      <c r="A3270" s="23"/>
    </row>
    <row r="3271" spans="1:1">
      <c r="A3271" s="23"/>
    </row>
    <row r="3272" spans="1:1">
      <c r="A3272" s="23"/>
    </row>
    <row r="3273" spans="1:1">
      <c r="A3273" s="23"/>
    </row>
    <row r="3274" spans="1:1">
      <c r="A3274" s="23"/>
    </row>
    <row r="3275" spans="1:1">
      <c r="A3275" s="23"/>
    </row>
    <row r="3276" spans="1:1">
      <c r="A3276" s="23"/>
    </row>
    <row r="3277" spans="1:1">
      <c r="A3277" s="23"/>
    </row>
    <row r="3278" spans="1:1">
      <c r="A3278" s="23"/>
    </row>
    <row r="3279" spans="1:1">
      <c r="A3279" s="23"/>
    </row>
    <row r="3280" spans="1:1">
      <c r="A3280" s="23"/>
    </row>
    <row r="3281" spans="1:1">
      <c r="A3281" s="23"/>
    </row>
    <row r="3282" spans="1:1">
      <c r="A3282" s="23"/>
    </row>
    <row r="3283" spans="1:1">
      <c r="A3283" s="23"/>
    </row>
    <row r="3284" spans="1:1">
      <c r="A3284" s="23"/>
    </row>
    <row r="3285" spans="1:1">
      <c r="A3285" s="23"/>
    </row>
    <row r="3286" spans="1:1">
      <c r="A3286" s="23"/>
    </row>
    <row r="3287" spans="1:1">
      <c r="A3287" s="23"/>
    </row>
    <row r="3288" spans="1:1">
      <c r="A3288" s="23"/>
    </row>
    <row r="3289" spans="1:1">
      <c r="A3289" s="23"/>
    </row>
    <row r="3290" spans="1:1">
      <c r="A3290" s="23"/>
    </row>
    <row r="3291" spans="1:1">
      <c r="A3291" s="23"/>
    </row>
    <row r="3292" spans="1:1">
      <c r="A3292" s="23"/>
    </row>
    <row r="3293" spans="1:1">
      <c r="A3293" s="23"/>
    </row>
    <row r="3294" spans="1:1">
      <c r="A3294" s="23"/>
    </row>
    <row r="3295" spans="1:1">
      <c r="A3295" s="23"/>
    </row>
    <row r="3296" spans="1:1">
      <c r="A3296" s="23"/>
    </row>
    <row r="3297" spans="1:1">
      <c r="A3297" s="23"/>
    </row>
    <row r="3298" spans="1:1">
      <c r="A3298" s="23"/>
    </row>
    <row r="3299" spans="1:1">
      <c r="A3299" s="23"/>
    </row>
    <row r="3300" spans="1:1">
      <c r="A3300" s="23"/>
    </row>
    <row r="3301" spans="1:1">
      <c r="A3301" s="23"/>
    </row>
    <row r="3302" spans="1:1">
      <c r="A3302" s="23"/>
    </row>
    <row r="3303" spans="1:1">
      <c r="A3303" s="23"/>
    </row>
    <row r="3304" spans="1:1">
      <c r="A3304" s="23"/>
    </row>
    <row r="3305" spans="1:1">
      <c r="A3305" s="23"/>
    </row>
    <row r="3306" spans="1:1">
      <c r="A3306" s="23"/>
    </row>
    <row r="3307" spans="1:1">
      <c r="A3307" s="23"/>
    </row>
    <row r="3308" spans="1:1">
      <c r="A3308" s="23"/>
    </row>
    <row r="3309" spans="1:1">
      <c r="A3309" s="23"/>
    </row>
    <row r="3310" spans="1:1">
      <c r="A3310" s="23"/>
    </row>
    <row r="3311" spans="1:1">
      <c r="A3311" s="23"/>
    </row>
    <row r="3312" spans="1:1">
      <c r="A3312" s="23"/>
    </row>
    <row r="3313" spans="1:1">
      <c r="A3313" s="23"/>
    </row>
    <row r="3314" spans="1:1">
      <c r="A3314" s="23"/>
    </row>
    <row r="3315" spans="1:1">
      <c r="A3315" s="23"/>
    </row>
    <row r="3316" spans="1:1">
      <c r="A3316" s="23"/>
    </row>
    <row r="3317" spans="1:1">
      <c r="A3317" s="23"/>
    </row>
    <row r="3318" spans="1:1">
      <c r="A3318" s="23"/>
    </row>
    <row r="3319" spans="1:1">
      <c r="A3319" s="23"/>
    </row>
    <row r="3320" spans="1:1">
      <c r="A3320" s="23"/>
    </row>
    <row r="3321" spans="1:1">
      <c r="A3321" s="23"/>
    </row>
    <row r="3322" spans="1:1">
      <c r="A3322" s="23"/>
    </row>
    <row r="3323" spans="1:1">
      <c r="A3323" s="23"/>
    </row>
    <row r="3324" spans="1:1">
      <c r="A3324" s="23"/>
    </row>
    <row r="3325" spans="1:1">
      <c r="A3325" s="23"/>
    </row>
    <row r="3326" spans="1:1">
      <c r="A3326" s="23"/>
    </row>
    <row r="3327" spans="1:1">
      <c r="A3327" s="23"/>
    </row>
    <row r="3328" spans="1:1">
      <c r="A3328" s="23"/>
    </row>
    <row r="3329" spans="1:1">
      <c r="A3329" s="23"/>
    </row>
    <row r="3330" spans="1:1">
      <c r="A3330" s="23"/>
    </row>
    <row r="3331" spans="1:1">
      <c r="A3331" s="23"/>
    </row>
    <row r="3332" spans="1:1">
      <c r="A3332" s="23"/>
    </row>
    <row r="3333" spans="1:1">
      <c r="A3333" s="23"/>
    </row>
    <row r="3334" spans="1:1">
      <c r="A3334" s="23"/>
    </row>
    <row r="3335" spans="1:1">
      <c r="A3335" s="23"/>
    </row>
    <row r="3336" spans="1:1">
      <c r="A3336" s="23"/>
    </row>
    <row r="3337" spans="1:1">
      <c r="A3337" s="23"/>
    </row>
    <row r="3338" spans="1:1">
      <c r="A3338" s="23"/>
    </row>
    <row r="3339" spans="1:1">
      <c r="A3339" s="23"/>
    </row>
    <row r="3340" spans="1:1">
      <c r="A3340" s="23"/>
    </row>
    <row r="3341" spans="1:1">
      <c r="A3341" s="23"/>
    </row>
    <row r="3342" spans="1:1">
      <c r="A3342" s="23"/>
    </row>
    <row r="3343" spans="1:1">
      <c r="A3343" s="23"/>
    </row>
    <row r="3344" spans="1:1">
      <c r="A3344" s="23"/>
    </row>
    <row r="3345" spans="1:1">
      <c r="A3345" s="23"/>
    </row>
    <row r="3346" spans="1:1">
      <c r="A3346" s="23"/>
    </row>
    <row r="3347" spans="1:1">
      <c r="A3347" s="23"/>
    </row>
    <row r="3348" spans="1:1">
      <c r="A3348" s="23"/>
    </row>
    <row r="3349" spans="1:1">
      <c r="A3349" s="23"/>
    </row>
    <row r="3350" spans="1:1">
      <c r="A3350" s="23"/>
    </row>
    <row r="3351" spans="1:1">
      <c r="A3351" s="23"/>
    </row>
    <row r="3352" spans="1:1">
      <c r="A3352" s="23"/>
    </row>
    <row r="3353" spans="1:1">
      <c r="A3353" s="23"/>
    </row>
    <row r="3354" spans="1:1">
      <c r="A3354" s="23"/>
    </row>
    <row r="3355" spans="1:1">
      <c r="A3355" s="23"/>
    </row>
    <row r="3356" spans="1:1">
      <c r="A3356" s="23"/>
    </row>
    <row r="3357" spans="1:1">
      <c r="A3357" s="23"/>
    </row>
    <row r="3358" spans="1:1">
      <c r="A3358" s="23"/>
    </row>
    <row r="3359" spans="1:1">
      <c r="A3359" s="23"/>
    </row>
    <row r="3360" spans="1:1">
      <c r="A3360" s="23"/>
    </row>
    <row r="3361" spans="1:1">
      <c r="A3361" s="23"/>
    </row>
    <row r="3362" spans="1:1">
      <c r="A3362" s="23"/>
    </row>
    <row r="3363" spans="1:1">
      <c r="A3363" s="23"/>
    </row>
    <row r="3364" spans="1:1">
      <c r="A3364" s="23"/>
    </row>
    <row r="3365" spans="1:1">
      <c r="A3365" s="23"/>
    </row>
    <row r="3366" spans="1:1">
      <c r="A3366" s="23"/>
    </row>
    <row r="3367" spans="1:1">
      <c r="A3367" s="23"/>
    </row>
    <row r="3368" spans="1:1">
      <c r="A3368" s="23"/>
    </row>
    <row r="3369" spans="1:1">
      <c r="A3369" s="23"/>
    </row>
    <row r="3370" spans="1:1">
      <c r="A3370" s="23"/>
    </row>
    <row r="3371" spans="1:1">
      <c r="A3371" s="23"/>
    </row>
    <row r="3372" spans="1:1">
      <c r="A3372" s="23"/>
    </row>
    <row r="3373" spans="1:1">
      <c r="A3373" s="23"/>
    </row>
    <row r="3374" spans="1:1">
      <c r="A3374" s="23"/>
    </row>
    <row r="3375" spans="1:1">
      <c r="A3375" s="23"/>
    </row>
    <row r="3376" spans="1:1">
      <c r="A3376" s="23"/>
    </row>
    <row r="3377" spans="1:1">
      <c r="A3377" s="23"/>
    </row>
    <row r="3378" spans="1:1">
      <c r="A3378" s="23"/>
    </row>
    <row r="3379" spans="1:1">
      <c r="A3379" s="23"/>
    </row>
    <row r="3380" spans="1:1">
      <c r="A3380" s="23"/>
    </row>
    <row r="3381" spans="1:1">
      <c r="A3381" s="23"/>
    </row>
    <row r="3382" spans="1:1">
      <c r="A3382" s="23"/>
    </row>
    <row r="3383" spans="1:1">
      <c r="A3383" s="23"/>
    </row>
    <row r="3384" spans="1:1">
      <c r="A3384" s="23"/>
    </row>
    <row r="3385" spans="1:1">
      <c r="A3385" s="23"/>
    </row>
    <row r="3386" spans="1:1">
      <c r="A3386" s="23"/>
    </row>
    <row r="3387" spans="1:1">
      <c r="A3387" s="23"/>
    </row>
    <row r="3388" spans="1:1">
      <c r="A3388" s="23"/>
    </row>
    <row r="3389" spans="1:1">
      <c r="A3389" s="23"/>
    </row>
    <row r="3390" spans="1:1">
      <c r="A3390" s="23"/>
    </row>
    <row r="3391" spans="1:1">
      <c r="A3391" s="23"/>
    </row>
    <row r="3392" spans="1:1">
      <c r="A3392" s="23"/>
    </row>
    <row r="3393" spans="1:1">
      <c r="A3393" s="23"/>
    </row>
    <row r="3394" spans="1:1">
      <c r="A3394" s="23"/>
    </row>
    <row r="3395" spans="1:1">
      <c r="A3395" s="23"/>
    </row>
    <row r="3396" spans="1:1">
      <c r="A3396" s="23"/>
    </row>
    <row r="3397" spans="1:1">
      <c r="A3397" s="23"/>
    </row>
    <row r="3398" spans="1:1">
      <c r="A3398" s="23"/>
    </row>
    <row r="3399" spans="1:1">
      <c r="A3399" s="23"/>
    </row>
    <row r="3400" spans="1:1">
      <c r="A3400" s="23"/>
    </row>
    <row r="3401" spans="1:1">
      <c r="A3401" s="23"/>
    </row>
    <row r="3402" spans="1:1">
      <c r="A3402" s="23"/>
    </row>
    <row r="3403" spans="1:1">
      <c r="A3403" s="23"/>
    </row>
    <row r="3404" spans="1:1">
      <c r="A3404" s="23"/>
    </row>
    <row r="3405" spans="1:1">
      <c r="A3405" s="23"/>
    </row>
    <row r="3406" spans="1:1">
      <c r="A3406" s="23"/>
    </row>
    <row r="3407" spans="1:1">
      <c r="A3407" s="23"/>
    </row>
    <row r="3408" spans="1:1">
      <c r="A3408" s="23"/>
    </row>
    <row r="3409" spans="1:1">
      <c r="A3409" s="23"/>
    </row>
    <row r="3410" spans="1:1">
      <c r="A3410" s="23"/>
    </row>
    <row r="3411" spans="1:1">
      <c r="A3411" s="23"/>
    </row>
    <row r="3412" spans="1:1">
      <c r="A3412" s="23"/>
    </row>
    <row r="3413" spans="1:1">
      <c r="A3413" s="23"/>
    </row>
    <row r="3414" spans="1:1">
      <c r="A3414" s="23"/>
    </row>
    <row r="3415" spans="1:1">
      <c r="A3415" s="23"/>
    </row>
    <row r="3416" spans="1:1">
      <c r="A3416" s="23"/>
    </row>
    <row r="3417" spans="1:1">
      <c r="A3417" s="23"/>
    </row>
    <row r="3418" spans="1:1">
      <c r="A3418" s="23"/>
    </row>
    <row r="3419" spans="1:1">
      <c r="A3419" s="23"/>
    </row>
    <row r="3420" spans="1:1">
      <c r="A3420" s="23"/>
    </row>
    <row r="3421" spans="1:1">
      <c r="A3421" s="23"/>
    </row>
    <row r="3422" spans="1:1">
      <c r="A3422" s="23"/>
    </row>
    <row r="3423" spans="1:1">
      <c r="A3423" s="23"/>
    </row>
    <row r="3424" spans="1:1">
      <c r="A3424" s="23"/>
    </row>
    <row r="3425" spans="1:1">
      <c r="A3425" s="23"/>
    </row>
    <row r="3426" spans="1:1">
      <c r="A3426" s="23"/>
    </row>
    <row r="3427" spans="1:1">
      <c r="A3427" s="23"/>
    </row>
    <row r="3428" spans="1:1">
      <c r="A3428" s="23"/>
    </row>
    <row r="3429" spans="1:1">
      <c r="A3429" s="23"/>
    </row>
    <row r="3430" spans="1:1">
      <c r="A3430" s="23"/>
    </row>
    <row r="3431" spans="1:1">
      <c r="A3431" s="23"/>
    </row>
    <row r="3432" spans="1:1">
      <c r="A3432" s="23"/>
    </row>
    <row r="3433" spans="1:1">
      <c r="A3433" s="23"/>
    </row>
    <row r="3434" spans="1:1">
      <c r="A3434" s="23"/>
    </row>
    <row r="3435" spans="1:1">
      <c r="A3435" s="23"/>
    </row>
    <row r="3436" spans="1:1">
      <c r="A3436" s="23"/>
    </row>
    <row r="3437" spans="1:1">
      <c r="A3437" s="23"/>
    </row>
    <row r="3438" spans="1:1">
      <c r="A3438" s="23"/>
    </row>
    <row r="3439" spans="1:1">
      <c r="A3439" s="23"/>
    </row>
    <row r="3440" spans="1:1">
      <c r="A3440" s="23"/>
    </row>
    <row r="3441" spans="1:1">
      <c r="A3441" s="23"/>
    </row>
    <row r="3442" spans="1:1">
      <c r="A3442" s="23"/>
    </row>
    <row r="3443" spans="1:1">
      <c r="A3443" s="23"/>
    </row>
    <row r="3444" spans="1:1">
      <c r="A3444" s="23"/>
    </row>
    <row r="3445" spans="1:1">
      <c r="A3445" s="23"/>
    </row>
    <row r="3446" spans="1:1">
      <c r="A3446" s="23"/>
    </row>
    <row r="3447" spans="1:1">
      <c r="A3447" s="23"/>
    </row>
    <row r="3448" spans="1:1">
      <c r="A3448" s="23"/>
    </row>
    <row r="3449" spans="1:1">
      <c r="A3449" s="23"/>
    </row>
    <row r="3450" spans="1:1">
      <c r="A3450" s="23"/>
    </row>
    <row r="3451" spans="1:1">
      <c r="A3451" s="23"/>
    </row>
    <row r="3452" spans="1:1">
      <c r="A3452" s="23"/>
    </row>
    <row r="3453" spans="1:1">
      <c r="A3453" s="23"/>
    </row>
    <row r="3454" spans="1:1">
      <c r="A3454" s="23"/>
    </row>
    <row r="3455" spans="1:1">
      <c r="A3455" s="23"/>
    </row>
    <row r="3456" spans="1:1">
      <c r="A3456" s="23"/>
    </row>
    <row r="3457" spans="1:1">
      <c r="A3457" s="23"/>
    </row>
    <row r="3458" spans="1:1">
      <c r="A3458" s="23"/>
    </row>
    <row r="3459" spans="1:1">
      <c r="A3459" s="23"/>
    </row>
  </sheetData>
  <mergeCells count="3">
    <mergeCell ref="A3:C3"/>
    <mergeCell ref="A4:C4"/>
    <mergeCell ref="A24:C24"/>
  </mergeCells>
  <hyperlinks>
    <hyperlink ref="A9" location="'Balance sheet (Q)'!A1" display="2. Sprawozdanie z sytuacji finansowej" xr:uid="{00000000-0004-0000-0100-000000000000}"/>
    <hyperlink ref="A11" location="'P&amp;L (Q)'!A1" display="4. Sprawozdanie z całkowitych dochodów + informacja dodatkowa" xr:uid="{00000000-0004-0000-0100-000001000000}"/>
    <hyperlink ref="A17" location="'Zmiany w kapitale (Q)'!A1" display="10. Zestawienie zmian w kapitale własnym" xr:uid="{00000000-0004-0000-0100-000002000000}"/>
    <hyperlink ref="A13" location="'Cash flow (Q)'!A1" display="6. Sprawozdanie z przepływów pieniężnych" xr:uid="{00000000-0004-0000-0100-000003000000}"/>
    <hyperlink ref="A18" location="'Wskaźniki (Q)'!A1" display="11. Wybrane wskaźniki (ujęcie kwartalne)" xr:uid="{00000000-0004-0000-0100-000004000000}"/>
    <hyperlink ref="A19" location="'Wskaźniki (period)'!A1" display="12. Wybrane wskaźniki (ujęcie roczne, okresowe)" xr:uid="{00000000-0004-0000-0100-000005000000}"/>
    <hyperlink ref="A15" location="'Segmenty geograficzne (Q)'!A1" display="8. Segmenty geograficzne" xr:uid="{00000000-0004-0000-0100-000006000000}"/>
    <hyperlink ref="A16" location="'Segmenty geograficzne do 1Q2019'!A1" display="9. Segmenty geograficzne (dane historyczne, do 1Q 2019 r.)" xr:uid="{00000000-0004-0000-0100-000007000000}"/>
    <hyperlink ref="A10" location="'Balance sheet (end)'!A1" display="3. Sprawozdanie z sytuacji finansowej" xr:uid="{00000000-0004-0000-0100-000008000000}"/>
    <hyperlink ref="A12" location="'P&amp;L (period)'!A1" display="5. Sprawozdanie z całkowitych dochodów + informacja dodatkowa" xr:uid="{00000000-0004-0000-0100-000009000000}"/>
    <hyperlink ref="A14" location="'Cash flow (period)'!A1" display="7. Sprawozdanie z przepływów pieniężnych" xr:uid="{00000000-0004-0000-0100-00000A000000}"/>
    <hyperlink ref="A8" location="Wsk_metodologia!A1" display="1. Wskaźniki – metodologia" xr:uid="{00000000-0004-0000-0100-00000B000000}"/>
  </hyperlinks>
  <pageMargins left="0.7" right="0.7" top="0.75" bottom="0.75" header="0.3" footer="0.3"/>
  <pageSetup paperSize="9" orientation="portrait" r:id="rId1"/>
  <customProperties>
    <customPr name="_pios_id" r:id="rId2"/>
    <customPr name="EpmWorksheetKeyString_GUID" r:id="rId3"/>
  </customPropertie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71D49"/>
  </sheetPr>
  <dimension ref="A1:AS132"/>
  <sheetViews>
    <sheetView showGridLines="0" showRowColHeaders="0" topLeftCell="A4" zoomScale="55" zoomScaleNormal="55" workbookViewId="0">
      <selection activeCell="B29" sqref="B29"/>
    </sheetView>
  </sheetViews>
  <sheetFormatPr defaultColWidth="8.85546875" defaultRowHeight="12.75"/>
  <cols>
    <col min="1" max="1" width="5.42578125" customWidth="1"/>
    <col min="2" max="2" width="104.42578125" customWidth="1"/>
    <col min="3" max="3" width="3.140625" customWidth="1"/>
    <col min="4" max="4" width="32.7109375" customWidth="1"/>
  </cols>
  <sheetData>
    <row r="1" spans="1:45" ht="18">
      <c r="A1" s="143"/>
      <c r="B1" s="258" t="s">
        <v>51</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row>
    <row r="2" spans="1:45" ht="30">
      <c r="A2" s="143"/>
      <c r="B2" s="259"/>
      <c r="C2" s="143"/>
      <c r="D2" s="223" t="s">
        <v>52</v>
      </c>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row>
    <row r="3" spans="1:45" ht="15.75">
      <c r="A3" s="260" t="s">
        <v>53</v>
      </c>
      <c r="B3" s="261" t="s">
        <v>54</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row>
    <row r="4" spans="1:45" ht="25.5" customHeight="1">
      <c r="A4" s="260"/>
      <c r="B4" s="262" t="s">
        <v>55</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row>
    <row r="5" spans="1:45" ht="15.75">
      <c r="A5" s="260"/>
      <c r="B5" s="263" t="s">
        <v>56</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row>
    <row r="6" spans="1:45" ht="15.75">
      <c r="A6" s="260"/>
      <c r="B6" s="264"/>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row>
    <row r="7" spans="1:45" ht="15.75">
      <c r="A7" s="260" t="s">
        <v>57</v>
      </c>
      <c r="B7" s="261" t="s">
        <v>58</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row>
    <row r="8" spans="1:45" ht="22.5" customHeight="1">
      <c r="A8" s="260"/>
      <c r="B8" s="262" t="s">
        <v>59</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row>
    <row r="9" spans="1:45" ht="15.75">
      <c r="A9" s="260"/>
      <c r="B9" s="263" t="s">
        <v>56</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row>
    <row r="10" spans="1:45" ht="15.75">
      <c r="A10" s="260"/>
      <c r="B10" s="264"/>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row>
    <row r="11" spans="1:45" ht="15.75">
      <c r="A11" s="260" t="s">
        <v>60</v>
      </c>
      <c r="B11" s="261" t="s">
        <v>61</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row>
    <row r="12" spans="1:45" ht="36.75" customHeight="1">
      <c r="A12" s="260"/>
      <c r="B12" s="265" t="s">
        <v>62</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row>
    <row r="13" spans="1:45" ht="15.75">
      <c r="A13" s="260"/>
      <c r="B13" s="263" t="s">
        <v>56</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1:45" ht="15.75">
      <c r="A14" s="260"/>
      <c r="B14" s="264"/>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row>
    <row r="15" spans="1:45" ht="15.75">
      <c r="A15" s="260" t="s">
        <v>63</v>
      </c>
      <c r="B15" s="261" t="s">
        <v>64</v>
      </c>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row>
    <row r="16" spans="1:45" ht="30" customHeight="1">
      <c r="A16" s="260"/>
      <c r="B16" s="265" t="s">
        <v>65</v>
      </c>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row>
    <row r="17" spans="1:45" ht="30">
      <c r="A17" s="260"/>
      <c r="B17" s="263" t="s">
        <v>66</v>
      </c>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row>
    <row r="18" spans="1:45" ht="15.75">
      <c r="A18" s="260"/>
      <c r="B18" s="264"/>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row>
    <row r="19" spans="1:45" ht="15.75">
      <c r="A19" s="260" t="s">
        <v>67</v>
      </c>
      <c r="B19" s="261" t="s">
        <v>68</v>
      </c>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row>
    <row r="20" spans="1:45" ht="24.75" customHeight="1">
      <c r="A20" s="260"/>
      <c r="B20" s="265" t="s">
        <v>69</v>
      </c>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row>
    <row r="21" spans="1:45" ht="15.75">
      <c r="A21" s="260"/>
      <c r="B21" s="263" t="s">
        <v>70</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row>
    <row r="22" spans="1:45" ht="15.75">
      <c r="A22" s="260"/>
      <c r="B22" s="266"/>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row>
    <row r="23" spans="1:45" ht="15.75">
      <c r="A23" s="260" t="s">
        <v>71</v>
      </c>
      <c r="B23" s="261" t="s">
        <v>72</v>
      </c>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row>
    <row r="24" spans="1:45" ht="27.75" customHeight="1">
      <c r="A24" s="260"/>
      <c r="B24" s="265" t="s">
        <v>73</v>
      </c>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row>
    <row r="25" spans="1:45" ht="15.75">
      <c r="A25" s="260"/>
      <c r="B25" s="267" t="s">
        <v>74</v>
      </c>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row>
    <row r="26" spans="1:45" ht="15.75">
      <c r="A26" s="260"/>
      <c r="B26" s="25"/>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row>
    <row r="27" spans="1:45" ht="15.75">
      <c r="A27" s="260" t="s">
        <v>75</v>
      </c>
      <c r="B27" s="261" t="s">
        <v>76</v>
      </c>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row>
    <row r="28" spans="1:45" ht="26.25" customHeight="1">
      <c r="A28" s="260"/>
      <c r="B28" s="265" t="s">
        <v>73</v>
      </c>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row>
    <row r="29" spans="1:45" ht="15.75">
      <c r="A29" s="260"/>
      <c r="B29" s="268" t="s">
        <v>77</v>
      </c>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row>
    <row r="30" spans="1:45" ht="15.75">
      <c r="A30" s="260"/>
      <c r="B30" s="25"/>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row>
    <row r="31" spans="1:45" ht="15.75">
      <c r="A31" s="260" t="s">
        <v>78</v>
      </c>
      <c r="B31" s="261" t="s">
        <v>79</v>
      </c>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row>
    <row r="32" spans="1:45" ht="41.25" customHeight="1">
      <c r="A32" s="260"/>
      <c r="B32" s="281" t="s">
        <v>80</v>
      </c>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row>
    <row r="33" spans="1:45" ht="30.75">
      <c r="A33" s="260"/>
      <c r="B33" s="267" t="s">
        <v>81</v>
      </c>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row>
    <row r="34" spans="1:45" ht="15.75">
      <c r="A34" s="260"/>
      <c r="B34" s="25"/>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row>
    <row r="35" spans="1:45" ht="15.75">
      <c r="A35" s="260" t="s">
        <v>82</v>
      </c>
      <c r="B35" s="261" t="s">
        <v>83</v>
      </c>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row>
    <row r="36" spans="1:45" ht="44.25" customHeight="1">
      <c r="A36" s="143"/>
      <c r="B36" s="265" t="s">
        <v>84</v>
      </c>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row>
    <row r="37" spans="1:45" ht="30">
      <c r="A37" s="143"/>
      <c r="B37" s="267" t="s">
        <v>81</v>
      </c>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row>
    <row r="38" spans="1:45">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row>
    <row r="39" spans="1:45">
      <c r="A39" s="143"/>
      <c r="B39" s="143"/>
      <c r="C39" s="143"/>
      <c r="D39" s="143" t="s">
        <v>16</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row>
    <row r="40" spans="1:45">
      <c r="A40" s="143"/>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row>
    <row r="41" spans="1:45">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row>
    <row r="42" spans="1:45">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row>
    <row r="43" spans="1:45">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row>
    <row r="44" spans="1:45">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row>
    <row r="45" spans="1:45">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row>
    <row r="46" spans="1:45">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row>
    <row r="47" spans="1:45">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row>
    <row r="48" spans="1:45">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row>
    <row r="49" spans="1:45">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row>
    <row r="50" spans="1:45">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row>
    <row r="51" spans="1:45">
      <c r="A51" s="143"/>
      <c r="B51" s="143"/>
      <c r="C51" s="143"/>
      <c r="D51" s="143" t="s">
        <v>8</v>
      </c>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row>
    <row r="52" spans="1:45">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row>
    <row r="53" spans="1:45">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row>
    <row r="54" spans="1:45">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row>
    <row r="55" spans="1:45">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row>
    <row r="56" spans="1:45">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row>
    <row r="57" spans="1:45">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row>
    <row r="58" spans="1:45">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row>
    <row r="59" spans="1:45">
      <c r="A59" s="143"/>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row>
    <row r="60" spans="1:45">
      <c r="A60" s="143"/>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row>
    <row r="61" spans="1:45">
      <c r="A61" s="14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row>
    <row r="62" spans="1:45">
      <c r="A62" s="143"/>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row>
    <row r="63" spans="1:45">
      <c r="A63" s="143"/>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row>
    <row r="64" spans="1:45">
      <c r="A64" s="143"/>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row>
    <row r="65" spans="1:45">
      <c r="A65" s="143"/>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row>
    <row r="66" spans="1:45">
      <c r="A66" s="143"/>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row>
    <row r="67" spans="1:45">
      <c r="A67" s="143"/>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row>
    <row r="68" spans="1:45">
      <c r="A68" s="143"/>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row>
    <row r="69" spans="1:45">
      <c r="A69" s="143"/>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row>
    <row r="70" spans="1:45">
      <c r="A70" s="143"/>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row>
    <row r="71" spans="1:45">
      <c r="A71" s="143"/>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row>
    <row r="72" spans="1:45">
      <c r="A72" s="143"/>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row>
    <row r="73" spans="1:45">
      <c r="A73" s="143"/>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row>
    <row r="74" spans="1:45">
      <c r="A74" s="143"/>
      <c r="B74" s="143"/>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row>
    <row r="75" spans="1:45">
      <c r="A75" s="143"/>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143"/>
    </row>
    <row r="76" spans="1:45">
      <c r="A76" s="143"/>
      <c r="B76" s="143"/>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row>
    <row r="77" spans="1:45">
      <c r="A77" s="143"/>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row>
    <row r="78" spans="1:45">
      <c r="A78" s="143"/>
      <c r="B78" s="143"/>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row>
    <row r="79" spans="1:45">
      <c r="A79" s="143"/>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row>
    <row r="80" spans="1:45">
      <c r="A80" s="143"/>
      <c r="B80" s="143"/>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3"/>
      <c r="AK80" s="143"/>
      <c r="AL80" s="143"/>
      <c r="AM80" s="143"/>
      <c r="AN80" s="143"/>
      <c r="AO80" s="143"/>
      <c r="AP80" s="143"/>
      <c r="AQ80" s="143"/>
      <c r="AR80" s="143"/>
      <c r="AS80" s="143"/>
    </row>
    <row r="81" spans="1:45">
      <c r="A81" s="143"/>
      <c r="B81" s="143"/>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D81" s="143"/>
      <c r="AE81" s="143"/>
      <c r="AF81" s="143"/>
      <c r="AG81" s="143"/>
      <c r="AH81" s="143"/>
      <c r="AI81" s="143"/>
      <c r="AJ81" s="143"/>
      <c r="AK81" s="143"/>
      <c r="AL81" s="143"/>
      <c r="AM81" s="143"/>
      <c r="AN81" s="143"/>
      <c r="AO81" s="143"/>
      <c r="AP81" s="143"/>
      <c r="AQ81" s="143"/>
      <c r="AR81" s="143"/>
      <c r="AS81" s="143"/>
    </row>
    <row r="82" spans="1:45">
      <c r="A82" s="143"/>
      <c r="B82" s="143"/>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3"/>
      <c r="AK82" s="143"/>
      <c r="AL82" s="143"/>
      <c r="AM82" s="143"/>
      <c r="AN82" s="143"/>
      <c r="AO82" s="143"/>
      <c r="AP82" s="143"/>
      <c r="AQ82" s="143"/>
      <c r="AR82" s="143"/>
      <c r="AS82" s="143"/>
    </row>
    <row r="83" spans="1:45">
      <c r="A83" s="143"/>
      <c r="B83" s="143"/>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43"/>
      <c r="AK83" s="143"/>
      <c r="AL83" s="143"/>
      <c r="AM83" s="143"/>
      <c r="AN83" s="143"/>
      <c r="AO83" s="143"/>
      <c r="AP83" s="143"/>
      <c r="AQ83" s="143"/>
      <c r="AR83" s="143"/>
      <c r="AS83" s="143"/>
    </row>
    <row r="84" spans="1:45">
      <c r="A84" s="143"/>
      <c r="B84" s="143"/>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row>
    <row r="85" spans="1:45">
      <c r="A85" s="143"/>
      <c r="B85" s="143"/>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row>
    <row r="86" spans="1:45">
      <c r="A86" s="143"/>
      <c r="B86" s="143"/>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3"/>
      <c r="AK86" s="143"/>
      <c r="AL86" s="143"/>
      <c r="AM86" s="143"/>
      <c r="AN86" s="143"/>
      <c r="AO86" s="143"/>
      <c r="AP86" s="143"/>
      <c r="AQ86" s="143"/>
      <c r="AR86" s="143"/>
      <c r="AS86" s="143"/>
    </row>
    <row r="87" spans="1:45">
      <c r="A87" s="143"/>
      <c r="B87" s="143"/>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c r="AK87" s="143"/>
      <c r="AL87" s="143"/>
      <c r="AM87" s="143"/>
      <c r="AN87" s="143"/>
      <c r="AO87" s="143"/>
      <c r="AP87" s="143"/>
      <c r="AQ87" s="143"/>
      <c r="AR87" s="143"/>
      <c r="AS87" s="143"/>
    </row>
    <row r="88" spans="1:45">
      <c r="A88" s="143"/>
      <c r="B88" s="143"/>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c r="AD88" s="143"/>
      <c r="AE88" s="143"/>
      <c r="AF88" s="143"/>
      <c r="AG88" s="143"/>
      <c r="AH88" s="143"/>
      <c r="AI88" s="143"/>
      <c r="AJ88" s="143"/>
      <c r="AK88" s="143"/>
      <c r="AL88" s="143"/>
      <c r="AM88" s="143"/>
      <c r="AN88" s="143"/>
      <c r="AO88" s="143"/>
      <c r="AP88" s="143"/>
      <c r="AQ88" s="143"/>
      <c r="AR88" s="143"/>
      <c r="AS88" s="143"/>
    </row>
    <row r="89" spans="1:45">
      <c r="A89" s="143"/>
      <c r="B89" s="143"/>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43"/>
      <c r="AM89" s="143"/>
      <c r="AN89" s="143"/>
      <c r="AO89" s="143"/>
      <c r="AP89" s="143"/>
      <c r="AQ89" s="143"/>
      <c r="AR89" s="143"/>
      <c r="AS89" s="143"/>
    </row>
    <row r="90" spans="1:45">
      <c r="A90" s="143"/>
      <c r="B90" s="143"/>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c r="AK90" s="143"/>
      <c r="AL90" s="143"/>
      <c r="AM90" s="143"/>
      <c r="AN90" s="143"/>
      <c r="AO90" s="143"/>
      <c r="AP90" s="143"/>
      <c r="AQ90" s="143"/>
      <c r="AR90" s="143"/>
      <c r="AS90" s="143"/>
    </row>
    <row r="91" spans="1:45">
      <c r="A91" s="143"/>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M91" s="143"/>
      <c r="AN91" s="143"/>
      <c r="AO91" s="143"/>
      <c r="AP91" s="143"/>
      <c r="AQ91" s="143"/>
      <c r="AR91" s="143"/>
      <c r="AS91" s="143"/>
    </row>
    <row r="92" spans="1:45">
      <c r="A92" s="143"/>
      <c r="B92" s="143"/>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143"/>
      <c r="AK92" s="143"/>
      <c r="AL92" s="143"/>
      <c r="AM92" s="143"/>
      <c r="AN92" s="143"/>
      <c r="AO92" s="143"/>
      <c r="AP92" s="143"/>
      <c r="AQ92" s="143"/>
      <c r="AR92" s="143"/>
      <c r="AS92" s="143"/>
    </row>
    <row r="93" spans="1:45">
      <c r="A93" s="143"/>
      <c r="B93" s="143"/>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3"/>
      <c r="AK93" s="143"/>
      <c r="AL93" s="143"/>
      <c r="AM93" s="143"/>
      <c r="AN93" s="143"/>
      <c r="AO93" s="143"/>
      <c r="AP93" s="143"/>
      <c r="AQ93" s="143"/>
      <c r="AR93" s="143"/>
      <c r="AS93" s="143"/>
    </row>
    <row r="94" spans="1:45">
      <c r="A94" s="143"/>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c r="AI94" s="143"/>
      <c r="AJ94" s="143"/>
      <c r="AK94" s="143"/>
      <c r="AL94" s="143"/>
      <c r="AM94" s="143"/>
      <c r="AN94" s="143"/>
      <c r="AO94" s="143"/>
      <c r="AP94" s="143"/>
      <c r="AQ94" s="143"/>
      <c r="AR94" s="143"/>
      <c r="AS94" s="143"/>
    </row>
    <row r="95" spans="1:45">
      <c r="A95" s="143"/>
      <c r="B95" s="143"/>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43"/>
      <c r="AI95" s="143"/>
      <c r="AJ95" s="143"/>
      <c r="AK95" s="143"/>
      <c r="AL95" s="143"/>
      <c r="AM95" s="143"/>
      <c r="AN95" s="143"/>
      <c r="AO95" s="143"/>
      <c r="AP95" s="143"/>
      <c r="AQ95" s="143"/>
      <c r="AR95" s="143"/>
      <c r="AS95" s="143"/>
    </row>
    <row r="96" spans="1:45">
      <c r="A96" s="143"/>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143"/>
      <c r="AL96" s="143"/>
      <c r="AM96" s="143"/>
      <c r="AN96" s="143"/>
      <c r="AO96" s="143"/>
      <c r="AP96" s="143"/>
      <c r="AQ96" s="143"/>
      <c r="AR96" s="143"/>
      <c r="AS96" s="143"/>
    </row>
    <row r="97" spans="1:45">
      <c r="A97" s="143"/>
      <c r="B97" s="143"/>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E97" s="143"/>
      <c r="AF97" s="143"/>
      <c r="AG97" s="143"/>
      <c r="AH97" s="143"/>
      <c r="AI97" s="143"/>
      <c r="AJ97" s="143"/>
      <c r="AK97" s="143"/>
      <c r="AL97" s="143"/>
      <c r="AM97" s="143"/>
      <c r="AN97" s="143"/>
      <c r="AO97" s="143"/>
      <c r="AP97" s="143"/>
      <c r="AQ97" s="143"/>
      <c r="AR97" s="143"/>
      <c r="AS97" s="143"/>
    </row>
    <row r="98" spans="1:45">
      <c r="A98" s="143"/>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row>
    <row r="99" spans="1:45">
      <c r="A99" s="143"/>
      <c r="B99" s="143"/>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row>
    <row r="100" spans="1:45">
      <c r="A100" s="143"/>
      <c r="B100" s="143"/>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row>
    <row r="101" spans="1:45">
      <c r="A101" s="143"/>
      <c r="B101" s="143"/>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row>
    <row r="102" spans="1:45">
      <c r="A102" s="143"/>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row>
    <row r="103" spans="1:45">
      <c r="A103" s="143"/>
      <c r="B103" s="143"/>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row>
    <row r="104" spans="1:45">
      <c r="A104" s="143"/>
      <c r="B104" s="143"/>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row>
    <row r="105" spans="1:45">
      <c r="A105" s="143"/>
      <c r="B105" s="143"/>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row>
    <row r="106" spans="1:45">
      <c r="A106" s="143"/>
      <c r="B106" s="143"/>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row>
    <row r="107" spans="1:45">
      <c r="A107" s="143"/>
      <c r="B107" s="143"/>
      <c r="C107" s="143"/>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row>
    <row r="108" spans="1:45">
      <c r="A108" s="143"/>
      <c r="B108" s="143"/>
      <c r="C108" s="143"/>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row>
    <row r="109" spans="1:45">
      <c r="A109" s="143"/>
      <c r="B109" s="143"/>
      <c r="C109" s="143"/>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row>
    <row r="110" spans="1:45">
      <c r="A110" s="143"/>
      <c r="B110" s="143"/>
      <c r="C110" s="143"/>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row>
    <row r="111" spans="1:45">
      <c r="A111" s="143"/>
      <c r="B111" s="143"/>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row>
    <row r="112" spans="1:45">
      <c r="A112" s="143"/>
      <c r="B112" s="143"/>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row>
    <row r="113" spans="1:45">
      <c r="A113" s="143"/>
      <c r="B113" s="143"/>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row>
    <row r="114" spans="1:45">
      <c r="A114" s="143"/>
      <c r="B114" s="143"/>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row>
    <row r="115" spans="1:45">
      <c r="A115" s="143"/>
      <c r="B115" s="143"/>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3"/>
      <c r="AL115" s="143"/>
      <c r="AM115" s="143"/>
      <c r="AN115" s="143"/>
      <c r="AO115" s="143"/>
      <c r="AP115" s="143"/>
      <c r="AQ115" s="143"/>
      <c r="AR115" s="143"/>
      <c r="AS115" s="143"/>
    </row>
    <row r="116" spans="1:45">
      <c r="A116" s="143"/>
      <c r="B116" s="143"/>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row>
    <row r="117" spans="1:45">
      <c r="A117" s="143"/>
      <c r="B117" s="143"/>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3"/>
      <c r="AL117" s="143"/>
      <c r="AM117" s="143"/>
      <c r="AN117" s="143"/>
      <c r="AO117" s="143"/>
      <c r="AP117" s="143"/>
      <c r="AQ117" s="143"/>
      <c r="AR117" s="143"/>
      <c r="AS117" s="143"/>
    </row>
    <row r="118" spans="1:45">
      <c r="A118" s="143"/>
      <c r="B118" s="143"/>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row>
    <row r="119" spans="1:45">
      <c r="A119" s="143"/>
      <c r="B119" s="143"/>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row>
    <row r="120" spans="1:45">
      <c r="A120" s="143"/>
      <c r="B120" s="143"/>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3"/>
      <c r="AL120" s="143"/>
      <c r="AM120" s="143"/>
      <c r="AN120" s="143"/>
      <c r="AO120" s="143"/>
      <c r="AP120" s="143"/>
      <c r="AQ120" s="143"/>
      <c r="AR120" s="143"/>
      <c r="AS120" s="143"/>
    </row>
    <row r="121" spans="1:45">
      <c r="A121" s="143"/>
      <c r="B121" s="143"/>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3"/>
      <c r="AL121" s="143"/>
      <c r="AM121" s="143"/>
      <c r="AN121" s="143"/>
      <c r="AO121" s="143"/>
      <c r="AP121" s="143"/>
      <c r="AQ121" s="143"/>
      <c r="AR121" s="143"/>
      <c r="AS121" s="143"/>
    </row>
    <row r="122" spans="1:45">
      <c r="A122" s="143"/>
      <c r="B122" s="143"/>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row>
    <row r="123" spans="1:45">
      <c r="A123" s="143"/>
      <c r="B123" s="143"/>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row>
    <row r="124" spans="1:45">
      <c r="A124" s="143"/>
      <c r="B124" s="143"/>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3"/>
      <c r="AL124" s="143"/>
      <c r="AM124" s="143"/>
      <c r="AN124" s="143"/>
      <c r="AO124" s="143"/>
      <c r="AP124" s="143"/>
      <c r="AQ124" s="143"/>
      <c r="AR124" s="143"/>
      <c r="AS124" s="143"/>
    </row>
    <row r="125" spans="1:45">
      <c r="A125" s="143"/>
      <c r="B125" s="143"/>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3"/>
      <c r="AL125" s="143"/>
      <c r="AM125" s="143"/>
      <c r="AN125" s="143"/>
      <c r="AO125" s="143"/>
      <c r="AP125" s="143"/>
      <c r="AQ125" s="143"/>
      <c r="AR125" s="143"/>
      <c r="AS125" s="143"/>
    </row>
    <row r="126" spans="1:45">
      <c r="A126" s="143"/>
      <c r="B126" s="143"/>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3"/>
      <c r="AL126" s="143"/>
      <c r="AM126" s="143"/>
      <c r="AN126" s="143"/>
      <c r="AO126" s="143"/>
      <c r="AP126" s="143"/>
      <c r="AQ126" s="143"/>
      <c r="AR126" s="143"/>
      <c r="AS126" s="143"/>
    </row>
    <row r="127" spans="1:45">
      <c r="A127" s="143"/>
      <c r="B127" s="143"/>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3"/>
      <c r="AL127" s="143"/>
      <c r="AM127" s="143"/>
      <c r="AN127" s="143"/>
      <c r="AO127" s="143"/>
      <c r="AP127" s="143"/>
      <c r="AQ127" s="143"/>
      <c r="AR127" s="143"/>
      <c r="AS127" s="143"/>
    </row>
    <row r="128" spans="1:45">
      <c r="A128" s="143"/>
      <c r="B128" s="143"/>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3"/>
      <c r="AL128" s="143"/>
      <c r="AM128" s="143"/>
      <c r="AN128" s="143"/>
      <c r="AO128" s="143"/>
      <c r="AP128" s="143"/>
      <c r="AQ128" s="143"/>
      <c r="AR128" s="143"/>
      <c r="AS128" s="143"/>
    </row>
    <row r="129" spans="1:45">
      <c r="A129" s="143"/>
      <c r="B129" s="143"/>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3"/>
      <c r="AL129" s="143"/>
      <c r="AM129" s="143"/>
      <c r="AN129" s="143"/>
      <c r="AO129" s="143"/>
      <c r="AP129" s="143"/>
      <c r="AQ129" s="143"/>
      <c r="AR129" s="143"/>
      <c r="AS129" s="143"/>
    </row>
    <row r="130" spans="1:45">
      <c r="A130" s="143"/>
      <c r="B130" s="143"/>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3"/>
      <c r="AL130" s="143"/>
      <c r="AM130" s="143"/>
      <c r="AN130" s="143"/>
      <c r="AO130" s="143"/>
      <c r="AP130" s="143"/>
      <c r="AQ130" s="143"/>
      <c r="AR130" s="143"/>
      <c r="AS130" s="143"/>
    </row>
    <row r="131" spans="1:45">
      <c r="A131" s="143"/>
      <c r="B131" s="143"/>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3"/>
      <c r="AL131" s="143"/>
      <c r="AM131" s="143"/>
      <c r="AN131" s="143"/>
      <c r="AO131" s="143"/>
      <c r="AP131" s="143"/>
      <c r="AQ131" s="143"/>
      <c r="AR131" s="143"/>
      <c r="AS131" s="143"/>
    </row>
    <row r="132" spans="1:45">
      <c r="A132" s="143"/>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3"/>
      <c r="AL132" s="143"/>
      <c r="AM132" s="143"/>
      <c r="AN132" s="143"/>
      <c r="AO132" s="143"/>
      <c r="AP132" s="143"/>
      <c r="AQ132" s="143"/>
      <c r="AR132" s="143"/>
      <c r="AS132" s="143"/>
    </row>
  </sheetData>
  <hyperlinks>
    <hyperlink ref="D2" location="'Spis treści'!A1" display="← Powrót do Spisu treści" xr:uid="{00000000-0004-0000-0200-000000000000}"/>
  </hyperlinks>
  <pageMargins left="0.7" right="0.7" top="0.75" bottom="0.75" header="0.3" footer="0.3"/>
  <pageSetup paperSize="9"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90C58"/>
  </sheetPr>
  <dimension ref="B1:CR80"/>
  <sheetViews>
    <sheetView showGridLines="0" tabSelected="1" topLeftCell="A12" zoomScale="115" zoomScaleNormal="115" workbookViewId="0">
      <selection activeCell="B28" sqref="B28"/>
    </sheetView>
  </sheetViews>
  <sheetFormatPr defaultColWidth="11.42578125" defaultRowHeight="12" outlineLevelCol="1"/>
  <cols>
    <col min="1" max="1" width="1.85546875" style="1" customWidth="1"/>
    <col min="2" max="2" width="72.140625" style="1" customWidth="1"/>
    <col min="3" max="3" width="11.42578125" style="1" bestFit="1" customWidth="1"/>
    <col min="4" max="36" width="10.28515625" style="1" bestFit="1" customWidth="1"/>
    <col min="37" max="51" width="11.42578125" style="1" customWidth="1"/>
    <col min="52" max="93" width="11.42578125" style="1" hidden="1" customWidth="1" outlineLevel="1"/>
    <col min="94" max="94" width="11.42578125" style="1" collapsed="1"/>
    <col min="95" max="16384" width="11.42578125" style="1"/>
  </cols>
  <sheetData>
    <row r="1" spans="2:96" s="149" customFormat="1" ht="60">
      <c r="B1" s="199" t="s">
        <v>85</v>
      </c>
      <c r="C1" s="207" t="s">
        <v>86</v>
      </c>
      <c r="D1" s="208">
        <v>41274</v>
      </c>
      <c r="E1" s="208">
        <v>41364</v>
      </c>
      <c r="F1" s="208">
        <v>41455</v>
      </c>
      <c r="G1" s="208">
        <v>41547</v>
      </c>
      <c r="H1" s="208">
        <v>41639</v>
      </c>
      <c r="I1" s="208">
        <v>41729</v>
      </c>
      <c r="J1" s="208">
        <v>41820</v>
      </c>
      <c r="K1" s="208">
        <v>41912</v>
      </c>
      <c r="L1" s="208">
        <v>42004</v>
      </c>
      <c r="M1" s="208">
        <v>42094</v>
      </c>
      <c r="N1" s="208">
        <v>42185</v>
      </c>
      <c r="O1" s="208">
        <v>42277</v>
      </c>
      <c r="P1" s="208">
        <v>42369</v>
      </c>
      <c r="Q1" s="208">
        <v>42460</v>
      </c>
      <c r="R1" s="208">
        <v>42551</v>
      </c>
      <c r="S1" s="208">
        <v>42643</v>
      </c>
      <c r="T1" s="208">
        <v>42735</v>
      </c>
      <c r="U1" s="208">
        <v>42825</v>
      </c>
      <c r="V1" s="209">
        <v>42916</v>
      </c>
      <c r="W1" s="209">
        <v>43008</v>
      </c>
      <c r="X1" s="209">
        <v>43100</v>
      </c>
      <c r="Y1" s="209">
        <v>43190</v>
      </c>
      <c r="Z1" s="209">
        <v>43281</v>
      </c>
      <c r="AA1" s="209">
        <v>43373</v>
      </c>
      <c r="AB1" s="209">
        <v>43465</v>
      </c>
      <c r="AC1" s="209">
        <v>43555</v>
      </c>
      <c r="AD1" s="209">
        <v>43646</v>
      </c>
      <c r="AE1" s="209">
        <v>43738</v>
      </c>
      <c r="AF1" s="209">
        <v>43830</v>
      </c>
      <c r="AG1" s="209">
        <v>43921</v>
      </c>
      <c r="AH1" s="209">
        <v>44012</v>
      </c>
      <c r="AI1" s="209">
        <v>44104</v>
      </c>
      <c r="AJ1" s="209">
        <v>44196</v>
      </c>
      <c r="AK1" s="209">
        <v>44286</v>
      </c>
      <c r="AL1" s="209">
        <v>44377</v>
      </c>
      <c r="AM1" s="209">
        <v>44469</v>
      </c>
      <c r="AN1" s="209">
        <v>44561</v>
      </c>
      <c r="AO1" s="209">
        <v>44651</v>
      </c>
      <c r="AP1" s="209">
        <v>44742</v>
      </c>
      <c r="AQ1" s="209">
        <v>44834</v>
      </c>
      <c r="AR1" s="209">
        <v>44926</v>
      </c>
      <c r="AS1" s="209">
        <v>45016</v>
      </c>
      <c r="AT1" s="209">
        <v>45107</v>
      </c>
      <c r="AU1" s="209">
        <v>45199</v>
      </c>
      <c r="AV1" s="209">
        <v>45291</v>
      </c>
      <c r="AW1" s="209">
        <v>45382</v>
      </c>
      <c r="AX1" s="209">
        <v>45473</v>
      </c>
      <c r="AY1" s="209">
        <v>45565</v>
      </c>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R1" s="149" t="s">
        <v>10</v>
      </c>
    </row>
    <row r="2" spans="2:96">
      <c r="B2" s="43"/>
      <c r="C2" s="207" t="s">
        <v>87</v>
      </c>
      <c r="D2" s="210">
        <f>IF(D1="","",YEAR(D1))</f>
        <v>2012</v>
      </c>
      <c r="E2" s="210">
        <f t="shared" ref="E2:AK2" si="0">IF(E1="","",YEAR(E1))</f>
        <v>2013</v>
      </c>
      <c r="F2" s="210">
        <f t="shared" si="0"/>
        <v>2013</v>
      </c>
      <c r="G2" s="210">
        <f t="shared" si="0"/>
        <v>2013</v>
      </c>
      <c r="H2" s="210">
        <f t="shared" si="0"/>
        <v>2013</v>
      </c>
      <c r="I2" s="210">
        <f t="shared" si="0"/>
        <v>2014</v>
      </c>
      <c r="J2" s="210">
        <f t="shared" si="0"/>
        <v>2014</v>
      </c>
      <c r="K2" s="210">
        <f t="shared" si="0"/>
        <v>2014</v>
      </c>
      <c r="L2" s="210">
        <f t="shared" si="0"/>
        <v>2014</v>
      </c>
      <c r="M2" s="210">
        <f t="shared" si="0"/>
        <v>2015</v>
      </c>
      <c r="N2" s="210">
        <f t="shared" si="0"/>
        <v>2015</v>
      </c>
      <c r="O2" s="210">
        <f t="shared" si="0"/>
        <v>2015</v>
      </c>
      <c r="P2" s="210">
        <f t="shared" si="0"/>
        <v>2015</v>
      </c>
      <c r="Q2" s="210">
        <f t="shared" si="0"/>
        <v>2016</v>
      </c>
      <c r="R2" s="210">
        <f t="shared" si="0"/>
        <v>2016</v>
      </c>
      <c r="S2" s="210">
        <f t="shared" si="0"/>
        <v>2016</v>
      </c>
      <c r="T2" s="210">
        <f t="shared" si="0"/>
        <v>2016</v>
      </c>
      <c r="U2" s="210">
        <f t="shared" si="0"/>
        <v>2017</v>
      </c>
      <c r="V2" s="210">
        <f t="shared" si="0"/>
        <v>2017</v>
      </c>
      <c r="W2" s="210">
        <f t="shared" si="0"/>
        <v>2017</v>
      </c>
      <c r="X2" s="210">
        <f t="shared" si="0"/>
        <v>2017</v>
      </c>
      <c r="Y2" s="210">
        <f t="shared" si="0"/>
        <v>2018</v>
      </c>
      <c r="Z2" s="210">
        <f t="shared" si="0"/>
        <v>2018</v>
      </c>
      <c r="AA2" s="210">
        <f t="shared" si="0"/>
        <v>2018</v>
      </c>
      <c r="AB2" s="210">
        <f t="shared" si="0"/>
        <v>2018</v>
      </c>
      <c r="AC2" s="210">
        <f t="shared" si="0"/>
        <v>2019</v>
      </c>
      <c r="AD2" s="210">
        <f t="shared" si="0"/>
        <v>2019</v>
      </c>
      <c r="AE2" s="210">
        <f t="shared" si="0"/>
        <v>2019</v>
      </c>
      <c r="AF2" s="210">
        <f t="shared" si="0"/>
        <v>2019</v>
      </c>
      <c r="AG2" s="210">
        <f t="shared" si="0"/>
        <v>2020</v>
      </c>
      <c r="AH2" s="210">
        <f t="shared" si="0"/>
        <v>2020</v>
      </c>
      <c r="AI2" s="210">
        <f t="shared" si="0"/>
        <v>2020</v>
      </c>
      <c r="AJ2" s="210">
        <f t="shared" si="0"/>
        <v>2020</v>
      </c>
      <c r="AK2" s="210">
        <f t="shared" si="0"/>
        <v>2021</v>
      </c>
      <c r="AL2" s="210">
        <f t="shared" ref="AL2" si="1">IF(AL1="","",YEAR(AL1))</f>
        <v>2021</v>
      </c>
      <c r="AM2" s="210">
        <f t="shared" ref="AM2" si="2">IF(AM1="","",YEAR(AM1))</f>
        <v>2021</v>
      </c>
      <c r="AN2" s="210">
        <f t="shared" ref="AN2" si="3">IF(AN1="","",YEAR(AN1))</f>
        <v>2021</v>
      </c>
      <c r="AO2" s="210">
        <f t="shared" ref="AO2" si="4">IF(AO1="","",YEAR(AO1))</f>
        <v>2022</v>
      </c>
      <c r="AP2" s="210">
        <f t="shared" ref="AP2" si="5">IF(AP1="","",YEAR(AP1))</f>
        <v>2022</v>
      </c>
      <c r="AQ2" s="210">
        <f t="shared" ref="AQ2" si="6">IF(AQ1="","",YEAR(AQ1))</f>
        <v>2022</v>
      </c>
      <c r="AR2" s="210">
        <f t="shared" ref="AR2" si="7">IF(AR1="","",YEAR(AR1))</f>
        <v>2022</v>
      </c>
      <c r="AS2" s="210">
        <f t="shared" ref="AS2" si="8">IF(AS1="","",YEAR(AS1))</f>
        <v>2023</v>
      </c>
      <c r="AT2" s="210">
        <f t="shared" ref="AT2" si="9">IF(AT1="","",YEAR(AT1))</f>
        <v>2023</v>
      </c>
      <c r="AU2" s="210">
        <f t="shared" ref="AU2" si="10">IF(AU1="","",YEAR(AU1))</f>
        <v>2023</v>
      </c>
      <c r="AV2" s="210">
        <f t="shared" ref="AV2" si="11">IF(AV1="","",YEAR(AV1))</f>
        <v>2023</v>
      </c>
      <c r="AW2" s="210">
        <f t="shared" ref="AW2" si="12">IF(AW1="","",YEAR(AW1))</f>
        <v>2024</v>
      </c>
      <c r="AX2" s="210">
        <f t="shared" ref="AX2" si="13">IF(AX1="","",YEAR(AX1))</f>
        <v>2024</v>
      </c>
      <c r="AY2" s="210">
        <f t="shared" ref="AY2" si="14">IF(AY1="","",YEAR(AY1))</f>
        <v>2024</v>
      </c>
      <c r="AZ2" s="210" t="str">
        <f t="shared" ref="AZ2" si="15">IF(AZ1="","",YEAR(AZ1))</f>
        <v/>
      </c>
      <c r="BA2" s="210" t="str">
        <f t="shared" ref="BA2" si="16">IF(BA1="","",YEAR(BA1))</f>
        <v/>
      </c>
      <c r="BB2" s="210" t="str">
        <f t="shared" ref="BB2" si="17">IF(BB1="","",YEAR(BB1))</f>
        <v/>
      </c>
      <c r="BC2" s="210" t="str">
        <f t="shared" ref="BC2" si="18">IF(BC1="","",YEAR(BC1))</f>
        <v/>
      </c>
      <c r="BD2" s="210" t="str">
        <f t="shared" ref="BD2" si="19">IF(BD1="","",YEAR(BD1))</f>
        <v/>
      </c>
      <c r="BE2" s="210" t="str">
        <f t="shared" ref="BE2" si="20">IF(BE1="","",YEAR(BE1))</f>
        <v/>
      </c>
      <c r="BF2" s="210" t="str">
        <f t="shared" ref="BF2" si="21">IF(BF1="","",YEAR(BF1))</f>
        <v/>
      </c>
      <c r="BG2" s="210" t="str">
        <f t="shared" ref="BG2" si="22">IF(BG1="","",YEAR(BG1))</f>
        <v/>
      </c>
      <c r="BH2" s="210" t="str">
        <f t="shared" ref="BH2" si="23">IF(BH1="","",YEAR(BH1))</f>
        <v/>
      </c>
      <c r="BI2" s="210" t="str">
        <f t="shared" ref="BI2" si="24">IF(BI1="","",YEAR(BI1))</f>
        <v/>
      </c>
      <c r="BJ2" s="210" t="str">
        <f t="shared" ref="BJ2" si="25">IF(BJ1="","",YEAR(BJ1))</f>
        <v/>
      </c>
      <c r="BK2" s="210" t="str">
        <f t="shared" ref="BK2" si="26">IF(BK1="","",YEAR(BK1))</f>
        <v/>
      </c>
      <c r="BL2" s="210" t="str">
        <f t="shared" ref="BL2" si="27">IF(BL1="","",YEAR(BL1))</f>
        <v/>
      </c>
      <c r="BM2" s="210" t="str">
        <f t="shared" ref="BM2" si="28">IF(BM1="","",YEAR(BM1))</f>
        <v/>
      </c>
      <c r="BN2" s="210" t="str">
        <f t="shared" ref="BN2" si="29">IF(BN1="","",YEAR(BN1))</f>
        <v/>
      </c>
      <c r="BO2" s="210" t="str">
        <f t="shared" ref="BO2" si="30">IF(BO1="","",YEAR(BO1))</f>
        <v/>
      </c>
      <c r="BP2" s="210" t="str">
        <f t="shared" ref="BP2" si="31">IF(BP1="","",YEAR(BP1))</f>
        <v/>
      </c>
      <c r="BQ2" s="210" t="str">
        <f t="shared" ref="BQ2" si="32">IF(BQ1="","",YEAR(BQ1))</f>
        <v/>
      </c>
      <c r="BR2" s="210" t="str">
        <f t="shared" ref="BR2" si="33">IF(BR1="","",YEAR(BR1))</f>
        <v/>
      </c>
      <c r="BS2" s="210" t="str">
        <f t="shared" ref="BS2" si="34">IF(BS1="","",YEAR(BS1))</f>
        <v/>
      </c>
      <c r="BT2" s="210" t="str">
        <f t="shared" ref="BT2" si="35">IF(BT1="","",YEAR(BT1))</f>
        <v/>
      </c>
      <c r="BU2" s="210" t="str">
        <f t="shared" ref="BU2" si="36">IF(BU1="","",YEAR(BU1))</f>
        <v/>
      </c>
      <c r="BV2" s="210" t="str">
        <f t="shared" ref="BV2" si="37">IF(BV1="","",YEAR(BV1))</f>
        <v/>
      </c>
      <c r="BW2" s="210" t="str">
        <f t="shared" ref="BW2" si="38">IF(BW1="","",YEAR(BW1))</f>
        <v/>
      </c>
      <c r="BX2" s="210" t="str">
        <f t="shared" ref="BX2" si="39">IF(BX1="","",YEAR(BX1))</f>
        <v/>
      </c>
      <c r="BY2" s="210" t="str">
        <f t="shared" ref="BY2" si="40">IF(BY1="","",YEAR(BY1))</f>
        <v/>
      </c>
      <c r="BZ2" s="210" t="str">
        <f t="shared" ref="BZ2" si="41">IF(BZ1="","",YEAR(BZ1))</f>
        <v/>
      </c>
      <c r="CA2" s="210" t="str">
        <f t="shared" ref="CA2" si="42">IF(CA1="","",YEAR(CA1))</f>
        <v/>
      </c>
      <c r="CB2" s="210" t="str">
        <f t="shared" ref="CB2" si="43">IF(CB1="","",YEAR(CB1))</f>
        <v/>
      </c>
      <c r="CC2" s="210" t="str">
        <f t="shared" ref="CC2" si="44">IF(CC1="","",YEAR(CC1))</f>
        <v/>
      </c>
      <c r="CD2" s="210" t="str">
        <f t="shared" ref="CD2" si="45">IF(CD1="","",YEAR(CD1))</f>
        <v/>
      </c>
      <c r="CE2" s="210" t="str">
        <f t="shared" ref="CE2" si="46">IF(CE1="","",YEAR(CE1))</f>
        <v/>
      </c>
      <c r="CF2" s="210" t="str">
        <f t="shared" ref="CF2" si="47">IF(CF1="","",YEAR(CF1))</f>
        <v/>
      </c>
      <c r="CG2" s="210" t="str">
        <f t="shared" ref="CG2" si="48">IF(CG1="","",YEAR(CG1))</f>
        <v/>
      </c>
      <c r="CH2" s="210" t="str">
        <f t="shared" ref="CH2" si="49">IF(CH1="","",YEAR(CH1))</f>
        <v/>
      </c>
      <c r="CI2" s="210" t="str">
        <f t="shared" ref="CI2" si="50">IF(CI1="","",YEAR(CI1))</f>
        <v/>
      </c>
      <c r="CJ2" s="210" t="str">
        <f t="shared" ref="CJ2" si="51">IF(CJ1="","",YEAR(CJ1))</f>
        <v/>
      </c>
      <c r="CK2" s="210" t="str">
        <f t="shared" ref="CK2" si="52">IF(CK1="","",YEAR(CK1))</f>
        <v/>
      </c>
      <c r="CL2" s="210" t="str">
        <f t="shared" ref="CL2" si="53">IF(CL1="","",YEAR(CL1))</f>
        <v/>
      </c>
      <c r="CM2" s="210" t="str">
        <f t="shared" ref="CM2" si="54">IF(CM1="","",YEAR(CM1))</f>
        <v/>
      </c>
      <c r="CN2" s="210" t="str">
        <f t="shared" ref="CN2" si="55">IF(CN1="","",YEAR(CN1))</f>
        <v/>
      </c>
    </row>
    <row r="3" spans="2:96">
      <c r="B3" s="43"/>
      <c r="C3" s="207" t="s">
        <v>88</v>
      </c>
      <c r="D3" s="210">
        <f>IF(D1="","",MONTH(D1))</f>
        <v>12</v>
      </c>
      <c r="E3" s="210">
        <f t="shared" ref="E3:AK3" si="56">IF(E1="","",MONTH(E1))</f>
        <v>3</v>
      </c>
      <c r="F3" s="210">
        <f t="shared" si="56"/>
        <v>6</v>
      </c>
      <c r="G3" s="210">
        <f t="shared" si="56"/>
        <v>9</v>
      </c>
      <c r="H3" s="210">
        <f t="shared" si="56"/>
        <v>12</v>
      </c>
      <c r="I3" s="210">
        <f t="shared" si="56"/>
        <v>3</v>
      </c>
      <c r="J3" s="210">
        <f t="shared" si="56"/>
        <v>6</v>
      </c>
      <c r="K3" s="210">
        <f t="shared" si="56"/>
        <v>9</v>
      </c>
      <c r="L3" s="210">
        <f t="shared" si="56"/>
        <v>12</v>
      </c>
      <c r="M3" s="210">
        <f t="shared" si="56"/>
        <v>3</v>
      </c>
      <c r="N3" s="210">
        <f t="shared" si="56"/>
        <v>6</v>
      </c>
      <c r="O3" s="210">
        <f t="shared" si="56"/>
        <v>9</v>
      </c>
      <c r="P3" s="210">
        <f t="shared" si="56"/>
        <v>12</v>
      </c>
      <c r="Q3" s="210">
        <f t="shared" si="56"/>
        <v>3</v>
      </c>
      <c r="R3" s="210">
        <f t="shared" si="56"/>
        <v>6</v>
      </c>
      <c r="S3" s="210">
        <f t="shared" si="56"/>
        <v>9</v>
      </c>
      <c r="T3" s="210">
        <f t="shared" si="56"/>
        <v>12</v>
      </c>
      <c r="U3" s="210">
        <f t="shared" si="56"/>
        <v>3</v>
      </c>
      <c r="V3" s="210">
        <f t="shared" si="56"/>
        <v>6</v>
      </c>
      <c r="W3" s="210">
        <f t="shared" si="56"/>
        <v>9</v>
      </c>
      <c r="X3" s="210">
        <f t="shared" si="56"/>
        <v>12</v>
      </c>
      <c r="Y3" s="210">
        <f t="shared" si="56"/>
        <v>3</v>
      </c>
      <c r="Z3" s="210">
        <f t="shared" si="56"/>
        <v>6</v>
      </c>
      <c r="AA3" s="210">
        <f t="shared" si="56"/>
        <v>9</v>
      </c>
      <c r="AB3" s="210">
        <f t="shared" si="56"/>
        <v>12</v>
      </c>
      <c r="AC3" s="210">
        <f t="shared" si="56"/>
        <v>3</v>
      </c>
      <c r="AD3" s="210">
        <f t="shared" si="56"/>
        <v>6</v>
      </c>
      <c r="AE3" s="210">
        <f t="shared" si="56"/>
        <v>9</v>
      </c>
      <c r="AF3" s="210">
        <f t="shared" si="56"/>
        <v>12</v>
      </c>
      <c r="AG3" s="210">
        <f t="shared" si="56"/>
        <v>3</v>
      </c>
      <c r="AH3" s="210">
        <f t="shared" si="56"/>
        <v>6</v>
      </c>
      <c r="AI3" s="210">
        <f t="shared" si="56"/>
        <v>9</v>
      </c>
      <c r="AJ3" s="210">
        <f t="shared" si="56"/>
        <v>12</v>
      </c>
      <c r="AK3" s="210">
        <f t="shared" si="56"/>
        <v>3</v>
      </c>
      <c r="AL3" s="210">
        <f t="shared" ref="AL3:CN3" si="57">IF(AL1="","",MONTH(AL1))</f>
        <v>6</v>
      </c>
      <c r="AM3" s="210">
        <f t="shared" si="57"/>
        <v>9</v>
      </c>
      <c r="AN3" s="210">
        <f t="shared" si="57"/>
        <v>12</v>
      </c>
      <c r="AO3" s="210">
        <f t="shared" si="57"/>
        <v>3</v>
      </c>
      <c r="AP3" s="210">
        <f t="shared" si="57"/>
        <v>6</v>
      </c>
      <c r="AQ3" s="210">
        <f t="shared" si="57"/>
        <v>9</v>
      </c>
      <c r="AR3" s="210">
        <f t="shared" si="57"/>
        <v>12</v>
      </c>
      <c r="AS3" s="210">
        <f t="shared" si="57"/>
        <v>3</v>
      </c>
      <c r="AT3" s="210">
        <f t="shared" si="57"/>
        <v>6</v>
      </c>
      <c r="AU3" s="210">
        <f t="shared" si="57"/>
        <v>9</v>
      </c>
      <c r="AV3" s="210">
        <f t="shared" si="57"/>
        <v>12</v>
      </c>
      <c r="AW3" s="210">
        <f t="shared" si="57"/>
        <v>3</v>
      </c>
      <c r="AX3" s="210">
        <f t="shared" si="57"/>
        <v>6</v>
      </c>
      <c r="AY3" s="210">
        <f t="shared" si="57"/>
        <v>9</v>
      </c>
      <c r="AZ3" s="210" t="str">
        <f t="shared" si="57"/>
        <v/>
      </c>
      <c r="BA3" s="210" t="str">
        <f t="shared" si="57"/>
        <v/>
      </c>
      <c r="BB3" s="210" t="str">
        <f t="shared" si="57"/>
        <v/>
      </c>
      <c r="BC3" s="210" t="str">
        <f t="shared" si="57"/>
        <v/>
      </c>
      <c r="BD3" s="210" t="str">
        <f t="shared" si="57"/>
        <v/>
      </c>
      <c r="BE3" s="210" t="str">
        <f t="shared" si="57"/>
        <v/>
      </c>
      <c r="BF3" s="210" t="str">
        <f t="shared" si="57"/>
        <v/>
      </c>
      <c r="BG3" s="210" t="str">
        <f t="shared" si="57"/>
        <v/>
      </c>
      <c r="BH3" s="210" t="str">
        <f t="shared" si="57"/>
        <v/>
      </c>
      <c r="BI3" s="210" t="str">
        <f t="shared" si="57"/>
        <v/>
      </c>
      <c r="BJ3" s="210" t="str">
        <f t="shared" si="57"/>
        <v/>
      </c>
      <c r="BK3" s="210" t="str">
        <f t="shared" si="57"/>
        <v/>
      </c>
      <c r="BL3" s="210" t="str">
        <f t="shared" si="57"/>
        <v/>
      </c>
      <c r="BM3" s="210" t="str">
        <f t="shared" si="57"/>
        <v/>
      </c>
      <c r="BN3" s="210" t="str">
        <f t="shared" si="57"/>
        <v/>
      </c>
      <c r="BO3" s="210" t="str">
        <f t="shared" si="57"/>
        <v/>
      </c>
      <c r="BP3" s="210" t="str">
        <f t="shared" si="57"/>
        <v/>
      </c>
      <c r="BQ3" s="210" t="str">
        <f t="shared" si="57"/>
        <v/>
      </c>
      <c r="BR3" s="210" t="str">
        <f t="shared" si="57"/>
        <v/>
      </c>
      <c r="BS3" s="210" t="str">
        <f t="shared" si="57"/>
        <v/>
      </c>
      <c r="BT3" s="210" t="str">
        <f t="shared" si="57"/>
        <v/>
      </c>
      <c r="BU3" s="210" t="str">
        <f t="shared" si="57"/>
        <v/>
      </c>
      <c r="BV3" s="210" t="str">
        <f t="shared" si="57"/>
        <v/>
      </c>
      <c r="BW3" s="210" t="str">
        <f t="shared" si="57"/>
        <v/>
      </c>
      <c r="BX3" s="210" t="str">
        <f t="shared" si="57"/>
        <v/>
      </c>
      <c r="BY3" s="210" t="str">
        <f t="shared" si="57"/>
        <v/>
      </c>
      <c r="BZ3" s="210" t="str">
        <f t="shared" si="57"/>
        <v/>
      </c>
      <c r="CA3" s="210" t="str">
        <f t="shared" si="57"/>
        <v/>
      </c>
      <c r="CB3" s="210" t="str">
        <f t="shared" si="57"/>
        <v/>
      </c>
      <c r="CC3" s="210" t="str">
        <f t="shared" si="57"/>
        <v/>
      </c>
      <c r="CD3" s="210" t="str">
        <f t="shared" si="57"/>
        <v/>
      </c>
      <c r="CE3" s="210" t="str">
        <f t="shared" si="57"/>
        <v/>
      </c>
      <c r="CF3" s="210" t="str">
        <f t="shared" si="57"/>
        <v/>
      </c>
      <c r="CG3" s="210" t="str">
        <f t="shared" si="57"/>
        <v/>
      </c>
      <c r="CH3" s="210" t="str">
        <f t="shared" si="57"/>
        <v/>
      </c>
      <c r="CI3" s="210" t="str">
        <f t="shared" si="57"/>
        <v/>
      </c>
      <c r="CJ3" s="210" t="str">
        <f t="shared" si="57"/>
        <v/>
      </c>
      <c r="CK3" s="210" t="str">
        <f t="shared" si="57"/>
        <v/>
      </c>
      <c r="CL3" s="210" t="str">
        <f t="shared" si="57"/>
        <v/>
      </c>
      <c r="CM3" s="210" t="str">
        <f t="shared" si="57"/>
        <v/>
      </c>
      <c r="CN3" s="210" t="str">
        <f t="shared" si="57"/>
        <v/>
      </c>
    </row>
    <row r="4" spans="2:96" ht="30">
      <c r="B4" s="223" t="s">
        <v>52</v>
      </c>
      <c r="C4" s="207" t="s">
        <v>89</v>
      </c>
      <c r="D4" s="210" t="str">
        <f>D2&amp;"-"&amp;D3</f>
        <v>2012-12</v>
      </c>
      <c r="E4" s="210" t="str">
        <f t="shared" ref="E4:AK4" si="58">E2&amp;"-"&amp;E3</f>
        <v>2013-3</v>
      </c>
      <c r="F4" s="210" t="str">
        <f t="shared" si="58"/>
        <v>2013-6</v>
      </c>
      <c r="G4" s="210" t="str">
        <f t="shared" si="58"/>
        <v>2013-9</v>
      </c>
      <c r="H4" s="210" t="str">
        <f t="shared" si="58"/>
        <v>2013-12</v>
      </c>
      <c r="I4" s="210" t="str">
        <f t="shared" si="58"/>
        <v>2014-3</v>
      </c>
      <c r="J4" s="210" t="str">
        <f t="shared" si="58"/>
        <v>2014-6</v>
      </c>
      <c r="K4" s="210" t="str">
        <f t="shared" si="58"/>
        <v>2014-9</v>
      </c>
      <c r="L4" s="210" t="str">
        <f t="shared" si="58"/>
        <v>2014-12</v>
      </c>
      <c r="M4" s="210" t="str">
        <f t="shared" si="58"/>
        <v>2015-3</v>
      </c>
      <c r="N4" s="210" t="str">
        <f t="shared" si="58"/>
        <v>2015-6</v>
      </c>
      <c r="O4" s="210" t="str">
        <f t="shared" si="58"/>
        <v>2015-9</v>
      </c>
      <c r="P4" s="210" t="str">
        <f t="shared" si="58"/>
        <v>2015-12</v>
      </c>
      <c r="Q4" s="210" t="str">
        <f t="shared" si="58"/>
        <v>2016-3</v>
      </c>
      <c r="R4" s="210" t="str">
        <f t="shared" si="58"/>
        <v>2016-6</v>
      </c>
      <c r="S4" s="210" t="str">
        <f t="shared" si="58"/>
        <v>2016-9</v>
      </c>
      <c r="T4" s="210" t="str">
        <f t="shared" si="58"/>
        <v>2016-12</v>
      </c>
      <c r="U4" s="210" t="str">
        <f t="shared" si="58"/>
        <v>2017-3</v>
      </c>
      <c r="V4" s="210" t="str">
        <f t="shared" si="58"/>
        <v>2017-6</v>
      </c>
      <c r="W4" s="210" t="str">
        <f t="shared" si="58"/>
        <v>2017-9</v>
      </c>
      <c r="X4" s="210" t="str">
        <f t="shared" si="58"/>
        <v>2017-12</v>
      </c>
      <c r="Y4" s="210" t="str">
        <f t="shared" si="58"/>
        <v>2018-3</v>
      </c>
      <c r="Z4" s="210" t="str">
        <f t="shared" si="58"/>
        <v>2018-6</v>
      </c>
      <c r="AA4" s="210" t="str">
        <f t="shared" si="58"/>
        <v>2018-9</v>
      </c>
      <c r="AB4" s="210" t="str">
        <f t="shared" si="58"/>
        <v>2018-12</v>
      </c>
      <c r="AC4" s="210" t="str">
        <f t="shared" si="58"/>
        <v>2019-3</v>
      </c>
      <c r="AD4" s="210" t="str">
        <f t="shared" si="58"/>
        <v>2019-6</v>
      </c>
      <c r="AE4" s="210" t="str">
        <f t="shared" si="58"/>
        <v>2019-9</v>
      </c>
      <c r="AF4" s="210" t="str">
        <f t="shared" si="58"/>
        <v>2019-12</v>
      </c>
      <c r="AG4" s="210" t="str">
        <f t="shared" si="58"/>
        <v>2020-3</v>
      </c>
      <c r="AH4" s="210" t="str">
        <f t="shared" si="58"/>
        <v>2020-6</v>
      </c>
      <c r="AI4" s="210" t="str">
        <f t="shared" si="58"/>
        <v>2020-9</v>
      </c>
      <c r="AJ4" s="210" t="str">
        <f t="shared" si="58"/>
        <v>2020-12</v>
      </c>
      <c r="AK4" s="210" t="str">
        <f t="shared" si="58"/>
        <v>2021-3</v>
      </c>
      <c r="AL4" s="210" t="str">
        <f t="shared" ref="AL4:CN4" si="59">AL2&amp;"-"&amp;AL3</f>
        <v>2021-6</v>
      </c>
      <c r="AM4" s="210" t="str">
        <f t="shared" si="59"/>
        <v>2021-9</v>
      </c>
      <c r="AN4" s="210" t="str">
        <f t="shared" si="59"/>
        <v>2021-12</v>
      </c>
      <c r="AO4" s="210" t="str">
        <f t="shared" si="59"/>
        <v>2022-3</v>
      </c>
      <c r="AP4" s="210" t="str">
        <f t="shared" si="59"/>
        <v>2022-6</v>
      </c>
      <c r="AQ4" s="210" t="str">
        <f t="shared" si="59"/>
        <v>2022-9</v>
      </c>
      <c r="AR4" s="210" t="str">
        <f t="shared" si="59"/>
        <v>2022-12</v>
      </c>
      <c r="AS4" s="210" t="str">
        <f t="shared" si="59"/>
        <v>2023-3</v>
      </c>
      <c r="AT4" s="210" t="str">
        <f t="shared" si="59"/>
        <v>2023-6</v>
      </c>
      <c r="AU4" s="210" t="str">
        <f t="shared" si="59"/>
        <v>2023-9</v>
      </c>
      <c r="AV4" s="210" t="str">
        <f t="shared" si="59"/>
        <v>2023-12</v>
      </c>
      <c r="AW4" s="210" t="str">
        <f t="shared" si="59"/>
        <v>2024-3</v>
      </c>
      <c r="AX4" s="210" t="str">
        <f t="shared" si="59"/>
        <v>2024-6</v>
      </c>
      <c r="AY4" s="210" t="str">
        <f t="shared" si="59"/>
        <v>2024-9</v>
      </c>
      <c r="AZ4" s="210" t="str">
        <f t="shared" si="59"/>
        <v>-</v>
      </c>
      <c r="BA4" s="210" t="str">
        <f t="shared" si="59"/>
        <v>-</v>
      </c>
      <c r="BB4" s="210" t="str">
        <f t="shared" si="59"/>
        <v>-</v>
      </c>
      <c r="BC4" s="210" t="str">
        <f t="shared" si="59"/>
        <v>-</v>
      </c>
      <c r="BD4" s="210" t="str">
        <f t="shared" si="59"/>
        <v>-</v>
      </c>
      <c r="BE4" s="210" t="str">
        <f t="shared" si="59"/>
        <v>-</v>
      </c>
      <c r="BF4" s="210" t="str">
        <f t="shared" si="59"/>
        <v>-</v>
      </c>
      <c r="BG4" s="210" t="str">
        <f t="shared" si="59"/>
        <v>-</v>
      </c>
      <c r="BH4" s="210" t="str">
        <f t="shared" si="59"/>
        <v>-</v>
      </c>
      <c r="BI4" s="210" t="str">
        <f t="shared" si="59"/>
        <v>-</v>
      </c>
      <c r="BJ4" s="210" t="str">
        <f t="shared" si="59"/>
        <v>-</v>
      </c>
      <c r="BK4" s="210" t="str">
        <f t="shared" si="59"/>
        <v>-</v>
      </c>
      <c r="BL4" s="210" t="str">
        <f t="shared" si="59"/>
        <v>-</v>
      </c>
      <c r="BM4" s="210" t="str">
        <f t="shared" si="59"/>
        <v>-</v>
      </c>
      <c r="BN4" s="210" t="str">
        <f t="shared" si="59"/>
        <v>-</v>
      </c>
      <c r="BO4" s="210" t="str">
        <f t="shared" si="59"/>
        <v>-</v>
      </c>
      <c r="BP4" s="210" t="str">
        <f t="shared" si="59"/>
        <v>-</v>
      </c>
      <c r="BQ4" s="210" t="str">
        <f t="shared" si="59"/>
        <v>-</v>
      </c>
      <c r="BR4" s="210" t="str">
        <f t="shared" si="59"/>
        <v>-</v>
      </c>
      <c r="BS4" s="210" t="str">
        <f t="shared" si="59"/>
        <v>-</v>
      </c>
      <c r="BT4" s="210" t="str">
        <f t="shared" si="59"/>
        <v>-</v>
      </c>
      <c r="BU4" s="210" t="str">
        <f t="shared" si="59"/>
        <v>-</v>
      </c>
      <c r="BV4" s="210" t="str">
        <f t="shared" si="59"/>
        <v>-</v>
      </c>
      <c r="BW4" s="210" t="str">
        <f t="shared" si="59"/>
        <v>-</v>
      </c>
      <c r="BX4" s="210" t="str">
        <f t="shared" si="59"/>
        <v>-</v>
      </c>
      <c r="BY4" s="210" t="str">
        <f t="shared" si="59"/>
        <v>-</v>
      </c>
      <c r="BZ4" s="210" t="str">
        <f t="shared" si="59"/>
        <v>-</v>
      </c>
      <c r="CA4" s="210" t="str">
        <f t="shared" si="59"/>
        <v>-</v>
      </c>
      <c r="CB4" s="210" t="str">
        <f t="shared" si="59"/>
        <v>-</v>
      </c>
      <c r="CC4" s="210" t="str">
        <f t="shared" si="59"/>
        <v>-</v>
      </c>
      <c r="CD4" s="210" t="str">
        <f t="shared" si="59"/>
        <v>-</v>
      </c>
      <c r="CE4" s="210" t="str">
        <f t="shared" si="59"/>
        <v>-</v>
      </c>
      <c r="CF4" s="210" t="str">
        <f t="shared" si="59"/>
        <v>-</v>
      </c>
      <c r="CG4" s="210" t="str">
        <f t="shared" si="59"/>
        <v>-</v>
      </c>
      <c r="CH4" s="210" t="str">
        <f t="shared" si="59"/>
        <v>-</v>
      </c>
      <c r="CI4" s="210" t="str">
        <f t="shared" si="59"/>
        <v>-</v>
      </c>
      <c r="CJ4" s="210" t="str">
        <f t="shared" si="59"/>
        <v>-</v>
      </c>
      <c r="CK4" s="210" t="str">
        <f t="shared" si="59"/>
        <v>-</v>
      </c>
      <c r="CL4" s="210" t="str">
        <f t="shared" si="59"/>
        <v>-</v>
      </c>
      <c r="CM4" s="210" t="str">
        <f t="shared" si="59"/>
        <v>-</v>
      </c>
      <c r="CN4" s="210" t="str">
        <f t="shared" si="59"/>
        <v>-</v>
      </c>
    </row>
    <row r="5" spans="2:96" ht="21" customHeight="1">
      <c r="B5" s="207" t="s">
        <v>90</v>
      </c>
      <c r="C5" s="139"/>
      <c r="D5" s="140">
        <f>IF(D1="","",D1)</f>
        <v>41274</v>
      </c>
      <c r="E5" s="140">
        <f t="shared" ref="E5:AK5" si="60">IF(E1="","",E1)</f>
        <v>41364</v>
      </c>
      <c r="F5" s="140">
        <f t="shared" si="60"/>
        <v>41455</v>
      </c>
      <c r="G5" s="140">
        <f t="shared" si="60"/>
        <v>41547</v>
      </c>
      <c r="H5" s="140">
        <f t="shared" si="60"/>
        <v>41639</v>
      </c>
      <c r="I5" s="140">
        <f t="shared" si="60"/>
        <v>41729</v>
      </c>
      <c r="J5" s="140">
        <f t="shared" si="60"/>
        <v>41820</v>
      </c>
      <c r="K5" s="140">
        <f t="shared" si="60"/>
        <v>41912</v>
      </c>
      <c r="L5" s="140">
        <f t="shared" si="60"/>
        <v>42004</v>
      </c>
      <c r="M5" s="140">
        <f t="shared" si="60"/>
        <v>42094</v>
      </c>
      <c r="N5" s="140">
        <f t="shared" si="60"/>
        <v>42185</v>
      </c>
      <c r="O5" s="140">
        <f t="shared" si="60"/>
        <v>42277</v>
      </c>
      <c r="P5" s="140">
        <f t="shared" si="60"/>
        <v>42369</v>
      </c>
      <c r="Q5" s="140">
        <f t="shared" si="60"/>
        <v>42460</v>
      </c>
      <c r="R5" s="140">
        <f t="shared" si="60"/>
        <v>42551</v>
      </c>
      <c r="S5" s="140">
        <f t="shared" si="60"/>
        <v>42643</v>
      </c>
      <c r="T5" s="140">
        <f t="shared" si="60"/>
        <v>42735</v>
      </c>
      <c r="U5" s="140">
        <f t="shared" si="60"/>
        <v>42825</v>
      </c>
      <c r="V5" s="140">
        <f t="shared" si="60"/>
        <v>42916</v>
      </c>
      <c r="W5" s="140">
        <f t="shared" si="60"/>
        <v>43008</v>
      </c>
      <c r="X5" s="140">
        <f t="shared" si="60"/>
        <v>43100</v>
      </c>
      <c r="Y5" s="140">
        <f t="shared" si="60"/>
        <v>43190</v>
      </c>
      <c r="Z5" s="140">
        <f t="shared" si="60"/>
        <v>43281</v>
      </c>
      <c r="AA5" s="140">
        <f t="shared" si="60"/>
        <v>43373</v>
      </c>
      <c r="AB5" s="140">
        <f t="shared" si="60"/>
        <v>43465</v>
      </c>
      <c r="AC5" s="140">
        <f t="shared" si="60"/>
        <v>43555</v>
      </c>
      <c r="AD5" s="140">
        <f t="shared" si="60"/>
        <v>43646</v>
      </c>
      <c r="AE5" s="140">
        <f t="shared" si="60"/>
        <v>43738</v>
      </c>
      <c r="AF5" s="140">
        <f t="shared" si="60"/>
        <v>43830</v>
      </c>
      <c r="AG5" s="140">
        <f t="shared" si="60"/>
        <v>43921</v>
      </c>
      <c r="AH5" s="140">
        <f t="shared" si="60"/>
        <v>44012</v>
      </c>
      <c r="AI5" s="140">
        <f t="shared" si="60"/>
        <v>44104</v>
      </c>
      <c r="AJ5" s="140">
        <f t="shared" si="60"/>
        <v>44196</v>
      </c>
      <c r="AK5" s="140">
        <f t="shared" si="60"/>
        <v>44286</v>
      </c>
      <c r="AL5" s="140">
        <f t="shared" ref="AL5:CN5" si="61">IF(AL1="","",AL1)</f>
        <v>44377</v>
      </c>
      <c r="AM5" s="140">
        <f t="shared" si="61"/>
        <v>44469</v>
      </c>
      <c r="AN5" s="140">
        <f t="shared" si="61"/>
        <v>44561</v>
      </c>
      <c r="AO5" s="140">
        <f t="shared" si="61"/>
        <v>44651</v>
      </c>
      <c r="AP5" s="140">
        <f t="shared" si="61"/>
        <v>44742</v>
      </c>
      <c r="AQ5" s="140">
        <f t="shared" si="61"/>
        <v>44834</v>
      </c>
      <c r="AR5" s="140">
        <f t="shared" si="61"/>
        <v>44926</v>
      </c>
      <c r="AS5" s="140">
        <f t="shared" si="61"/>
        <v>45016</v>
      </c>
      <c r="AT5" s="140">
        <f t="shared" si="61"/>
        <v>45107</v>
      </c>
      <c r="AU5" s="140">
        <f t="shared" si="61"/>
        <v>45199</v>
      </c>
      <c r="AV5" s="140">
        <f t="shared" si="61"/>
        <v>45291</v>
      </c>
      <c r="AW5" s="140">
        <f t="shared" si="61"/>
        <v>45382</v>
      </c>
      <c r="AX5" s="140">
        <f t="shared" si="61"/>
        <v>45473</v>
      </c>
      <c r="AY5" s="140">
        <f t="shared" si="61"/>
        <v>45565</v>
      </c>
      <c r="AZ5" s="140" t="str">
        <f t="shared" si="61"/>
        <v/>
      </c>
      <c r="BA5" s="140" t="str">
        <f t="shared" si="61"/>
        <v/>
      </c>
      <c r="BB5" s="140" t="str">
        <f t="shared" si="61"/>
        <v/>
      </c>
      <c r="BC5" s="140" t="str">
        <f t="shared" si="61"/>
        <v/>
      </c>
      <c r="BD5" s="140" t="str">
        <f t="shared" si="61"/>
        <v/>
      </c>
      <c r="BE5" s="140" t="str">
        <f t="shared" si="61"/>
        <v/>
      </c>
      <c r="BF5" s="140" t="str">
        <f t="shared" si="61"/>
        <v/>
      </c>
      <c r="BG5" s="140" t="str">
        <f t="shared" si="61"/>
        <v/>
      </c>
      <c r="BH5" s="140" t="str">
        <f t="shared" si="61"/>
        <v/>
      </c>
      <c r="BI5" s="140" t="str">
        <f t="shared" si="61"/>
        <v/>
      </c>
      <c r="BJ5" s="140" t="str">
        <f t="shared" si="61"/>
        <v/>
      </c>
      <c r="BK5" s="140" t="str">
        <f t="shared" si="61"/>
        <v/>
      </c>
      <c r="BL5" s="140" t="str">
        <f t="shared" si="61"/>
        <v/>
      </c>
      <c r="BM5" s="140" t="str">
        <f t="shared" si="61"/>
        <v/>
      </c>
      <c r="BN5" s="140" t="str">
        <f t="shared" si="61"/>
        <v/>
      </c>
      <c r="BO5" s="140" t="str">
        <f t="shared" si="61"/>
        <v/>
      </c>
      <c r="BP5" s="140" t="str">
        <f t="shared" si="61"/>
        <v/>
      </c>
      <c r="BQ5" s="140" t="str">
        <f t="shared" si="61"/>
        <v/>
      </c>
      <c r="BR5" s="140" t="str">
        <f t="shared" si="61"/>
        <v/>
      </c>
      <c r="BS5" s="140" t="str">
        <f t="shared" si="61"/>
        <v/>
      </c>
      <c r="BT5" s="140" t="str">
        <f t="shared" si="61"/>
        <v/>
      </c>
      <c r="BU5" s="140" t="str">
        <f t="shared" si="61"/>
        <v/>
      </c>
      <c r="BV5" s="140" t="str">
        <f t="shared" si="61"/>
        <v/>
      </c>
      <c r="BW5" s="140" t="str">
        <f t="shared" si="61"/>
        <v/>
      </c>
      <c r="BX5" s="140" t="str">
        <f t="shared" si="61"/>
        <v/>
      </c>
      <c r="BY5" s="140" t="str">
        <f t="shared" si="61"/>
        <v/>
      </c>
      <c r="BZ5" s="140" t="str">
        <f t="shared" si="61"/>
        <v/>
      </c>
      <c r="CA5" s="140" t="str">
        <f t="shared" si="61"/>
        <v/>
      </c>
      <c r="CB5" s="140" t="str">
        <f t="shared" si="61"/>
        <v/>
      </c>
      <c r="CC5" s="140" t="str">
        <f t="shared" si="61"/>
        <v/>
      </c>
      <c r="CD5" s="140" t="str">
        <f t="shared" si="61"/>
        <v/>
      </c>
      <c r="CE5" s="140" t="str">
        <f t="shared" si="61"/>
        <v/>
      </c>
      <c r="CF5" s="140" t="str">
        <f t="shared" si="61"/>
        <v/>
      </c>
      <c r="CG5" s="140" t="str">
        <f t="shared" si="61"/>
        <v/>
      </c>
      <c r="CH5" s="140" t="str">
        <f t="shared" si="61"/>
        <v/>
      </c>
      <c r="CI5" s="140" t="str">
        <f t="shared" si="61"/>
        <v/>
      </c>
      <c r="CJ5" s="140" t="str">
        <f t="shared" si="61"/>
        <v/>
      </c>
      <c r="CK5" s="140" t="str">
        <f t="shared" si="61"/>
        <v/>
      </c>
      <c r="CL5" s="140" t="str">
        <f t="shared" si="61"/>
        <v/>
      </c>
      <c r="CM5" s="140" t="str">
        <f t="shared" si="61"/>
        <v/>
      </c>
      <c r="CN5" s="140" t="str">
        <f t="shared" si="61"/>
        <v/>
      </c>
      <c r="CQ5" s="1" t="s">
        <v>8</v>
      </c>
    </row>
    <row r="6" spans="2:96" ht="21.75" customHeight="1">
      <c r="B6" s="150" t="s">
        <v>91</v>
      </c>
      <c r="C6" s="65"/>
      <c r="D6" s="66"/>
      <c r="E6" s="66"/>
      <c r="F6" s="66"/>
      <c r="G6" s="66"/>
      <c r="H6" s="66"/>
      <c r="I6" s="66"/>
      <c r="J6" s="66"/>
      <c r="K6" s="66"/>
      <c r="L6" s="66"/>
      <c r="M6" s="66"/>
      <c r="N6" s="66"/>
      <c r="O6" s="66"/>
      <c r="P6" s="66"/>
      <c r="Q6" s="66"/>
      <c r="R6" s="66"/>
      <c r="S6" s="66"/>
      <c r="T6" s="66"/>
      <c r="U6" s="66"/>
      <c r="V6" s="67"/>
      <c r="W6" s="68"/>
      <c r="X6" s="68"/>
      <c r="Y6" s="68"/>
      <c r="Z6" s="69"/>
      <c r="AA6" s="68"/>
      <c r="AB6" s="70"/>
      <c r="AC6" s="68"/>
      <c r="AD6" s="68"/>
      <c r="AE6" s="68"/>
      <c r="AF6" s="68"/>
      <c r="AG6" s="68"/>
      <c r="AH6" s="68"/>
      <c r="AI6" s="68"/>
      <c r="AJ6" s="68"/>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row>
    <row r="7" spans="2:96">
      <c r="B7" s="151" t="s">
        <v>92</v>
      </c>
      <c r="C7" s="52"/>
      <c r="D7" s="60"/>
      <c r="E7" s="60">
        <v>184913</v>
      </c>
      <c r="F7" s="60">
        <v>189066</v>
      </c>
      <c r="G7" s="60">
        <v>188787</v>
      </c>
      <c r="H7" s="60">
        <v>186914</v>
      </c>
      <c r="I7" s="60">
        <v>178177</v>
      </c>
      <c r="J7" s="60">
        <v>177761</v>
      </c>
      <c r="K7" s="60">
        <v>179173</v>
      </c>
      <c r="L7" s="60">
        <v>175252</v>
      </c>
      <c r="M7" s="60">
        <v>167809</v>
      </c>
      <c r="N7" s="60">
        <v>170171</v>
      </c>
      <c r="O7" s="60">
        <v>170112</v>
      </c>
      <c r="P7" s="60">
        <v>168055</v>
      </c>
      <c r="Q7" s="60">
        <v>167014</v>
      </c>
      <c r="R7" s="60">
        <v>173626</v>
      </c>
      <c r="S7" s="60">
        <v>172763</v>
      </c>
      <c r="T7" s="60">
        <v>179351</v>
      </c>
      <c r="U7" s="60">
        <v>180327</v>
      </c>
      <c r="V7" s="60">
        <v>184364</v>
      </c>
      <c r="W7" s="60">
        <v>189825</v>
      </c>
      <c r="X7" s="60">
        <v>182680</v>
      </c>
      <c r="Y7" s="60">
        <v>201642</v>
      </c>
      <c r="Z7" s="60">
        <v>226495</v>
      </c>
      <c r="AA7" s="60">
        <v>233303</v>
      </c>
      <c r="AB7" s="60">
        <v>234952</v>
      </c>
      <c r="AC7" s="60">
        <v>239498</v>
      </c>
      <c r="AD7" s="60">
        <v>356359</v>
      </c>
      <c r="AE7" s="60">
        <v>377438</v>
      </c>
      <c r="AF7" s="60">
        <v>415721</v>
      </c>
      <c r="AG7" s="60">
        <v>440805</v>
      </c>
      <c r="AH7" s="60">
        <v>454864</v>
      </c>
      <c r="AI7" s="60">
        <v>462663</v>
      </c>
      <c r="AJ7" s="60">
        <v>492412</v>
      </c>
      <c r="AK7" s="60">
        <v>508824</v>
      </c>
      <c r="AL7" s="60">
        <v>524950</v>
      </c>
      <c r="AM7" s="60">
        <v>556675</v>
      </c>
      <c r="AN7" s="60">
        <v>577297</v>
      </c>
      <c r="AO7" s="60">
        <v>586730</v>
      </c>
      <c r="AP7" s="60">
        <v>586402</v>
      </c>
      <c r="AQ7" s="60">
        <v>579124</v>
      </c>
      <c r="AR7" s="60">
        <v>572889</v>
      </c>
      <c r="AS7" s="60">
        <v>566684</v>
      </c>
      <c r="AT7" s="60">
        <v>560851</v>
      </c>
      <c r="AU7" s="60">
        <v>558111</v>
      </c>
      <c r="AV7" s="60">
        <v>564088</v>
      </c>
      <c r="AW7" s="60">
        <v>556462</v>
      </c>
      <c r="AX7" s="60">
        <v>559836</v>
      </c>
      <c r="AY7" s="60">
        <v>556030</v>
      </c>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row>
    <row r="8" spans="2:96">
      <c r="B8" s="152" t="s">
        <v>93</v>
      </c>
      <c r="C8" s="14"/>
      <c r="D8" s="71"/>
      <c r="E8" s="71">
        <v>161368</v>
      </c>
      <c r="F8" s="71">
        <v>163732</v>
      </c>
      <c r="G8" s="71">
        <v>162520</v>
      </c>
      <c r="H8" s="71">
        <v>164285</v>
      </c>
      <c r="I8" s="71">
        <v>154632</v>
      </c>
      <c r="J8" s="71">
        <v>153451</v>
      </c>
      <c r="K8" s="71">
        <v>153364</v>
      </c>
      <c r="L8" s="71">
        <v>153306</v>
      </c>
      <c r="M8" s="71">
        <v>146194</v>
      </c>
      <c r="N8" s="71">
        <v>146962</v>
      </c>
      <c r="O8" s="71">
        <v>145583</v>
      </c>
      <c r="P8" s="71">
        <v>147559</v>
      </c>
      <c r="Q8" s="71">
        <v>146866</v>
      </c>
      <c r="R8" s="71">
        <v>151946</v>
      </c>
      <c r="S8" s="71">
        <v>149670</v>
      </c>
      <c r="T8" s="71">
        <v>160750</v>
      </c>
      <c r="U8" s="71">
        <v>160058</v>
      </c>
      <c r="V8" s="71">
        <v>162400</v>
      </c>
      <c r="W8" s="71">
        <v>166092</v>
      </c>
      <c r="X8" s="71">
        <v>166034</v>
      </c>
      <c r="Y8" s="71">
        <v>182611</v>
      </c>
      <c r="Z8" s="71">
        <v>205354</v>
      </c>
      <c r="AA8" s="71">
        <v>210357</v>
      </c>
      <c r="AB8" s="61">
        <v>218433</v>
      </c>
      <c r="AC8" s="61">
        <v>222221</v>
      </c>
      <c r="AD8" s="61">
        <v>283047</v>
      </c>
      <c r="AE8" s="61">
        <v>301265</v>
      </c>
      <c r="AF8" s="61">
        <v>330542</v>
      </c>
      <c r="AG8" s="61">
        <v>348918</v>
      </c>
      <c r="AH8" s="61">
        <v>361406</v>
      </c>
      <c r="AI8" s="61">
        <v>370165</v>
      </c>
      <c r="AJ8" s="61">
        <v>401909</v>
      </c>
      <c r="AK8" s="61">
        <v>418598</v>
      </c>
      <c r="AL8" s="61">
        <v>436860</v>
      </c>
      <c r="AM8" s="61">
        <v>467286</v>
      </c>
      <c r="AN8" s="61">
        <v>489627</v>
      </c>
      <c r="AO8" s="61">
        <v>500039</v>
      </c>
      <c r="AP8" s="61">
        <v>501648</v>
      </c>
      <c r="AQ8" s="61">
        <v>496115</v>
      </c>
      <c r="AR8" s="61">
        <v>496131</v>
      </c>
      <c r="AS8" s="61">
        <v>491985</v>
      </c>
      <c r="AT8" s="61">
        <v>488537</v>
      </c>
      <c r="AU8" s="61">
        <v>486774</v>
      </c>
      <c r="AV8" s="61">
        <v>492172</v>
      </c>
      <c r="AW8" s="61">
        <v>485280</v>
      </c>
      <c r="AX8" s="61">
        <v>491628</v>
      </c>
      <c r="AY8" s="61">
        <v>488851</v>
      </c>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row>
    <row r="9" spans="2:96">
      <c r="B9" s="152" t="s">
        <v>94</v>
      </c>
      <c r="C9" s="14"/>
      <c r="D9" s="71"/>
      <c r="E9" s="71">
        <v>12623</v>
      </c>
      <c r="F9" s="71">
        <v>12490</v>
      </c>
      <c r="G9" s="71">
        <v>12358</v>
      </c>
      <c r="H9" s="71">
        <v>12246</v>
      </c>
      <c r="I9" s="71">
        <v>12113</v>
      </c>
      <c r="J9" s="71">
        <v>11980</v>
      </c>
      <c r="K9" s="71">
        <v>11847</v>
      </c>
      <c r="L9" s="71">
        <v>11821</v>
      </c>
      <c r="M9" s="71">
        <v>11686</v>
      </c>
      <c r="N9" s="71">
        <v>11551</v>
      </c>
      <c r="O9" s="71">
        <v>11416</v>
      </c>
      <c r="P9" s="71">
        <v>11569</v>
      </c>
      <c r="Q9" s="71">
        <v>11432</v>
      </c>
      <c r="R9" s="71">
        <v>11296</v>
      </c>
      <c r="S9" s="71">
        <v>11159</v>
      </c>
      <c r="T9" s="71">
        <v>11023</v>
      </c>
      <c r="U9" s="71">
        <v>8699</v>
      </c>
      <c r="V9" s="71">
        <v>8580</v>
      </c>
      <c r="W9" s="71">
        <v>8460</v>
      </c>
      <c r="X9" s="71">
        <v>8660</v>
      </c>
      <c r="Y9" s="71">
        <v>8554</v>
      </c>
      <c r="Z9" s="71">
        <v>8248</v>
      </c>
      <c r="AA9" s="71">
        <v>8140</v>
      </c>
      <c r="AB9" s="61">
        <v>0</v>
      </c>
      <c r="AC9" s="61">
        <v>0</v>
      </c>
      <c r="AD9" s="61">
        <v>0</v>
      </c>
      <c r="AE9" s="61">
        <v>0</v>
      </c>
      <c r="AF9" s="61">
        <v>0</v>
      </c>
      <c r="AG9" s="61">
        <v>0</v>
      </c>
      <c r="AH9" s="61">
        <v>0</v>
      </c>
      <c r="AI9" s="61">
        <v>0</v>
      </c>
      <c r="AJ9" s="61">
        <v>0</v>
      </c>
      <c r="AK9" s="61">
        <v>0</v>
      </c>
      <c r="AL9" s="61">
        <v>0</v>
      </c>
      <c r="AM9" s="61">
        <v>0</v>
      </c>
      <c r="AN9" s="61">
        <v>0</v>
      </c>
      <c r="AO9" s="61">
        <v>0</v>
      </c>
      <c r="AP9" s="61">
        <v>0</v>
      </c>
      <c r="AQ9" s="61">
        <v>0</v>
      </c>
      <c r="AR9" s="61">
        <v>0</v>
      </c>
      <c r="AS9" s="61">
        <v>0</v>
      </c>
      <c r="AT9" s="61">
        <v>0</v>
      </c>
      <c r="AU9" s="61">
        <v>0</v>
      </c>
      <c r="AV9" s="61">
        <v>0</v>
      </c>
      <c r="AW9" s="61">
        <v>0</v>
      </c>
      <c r="AX9" s="61">
        <v>0</v>
      </c>
      <c r="AY9" s="61">
        <v>0</v>
      </c>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row>
    <row r="10" spans="2:96">
      <c r="B10" s="152" t="s">
        <v>95</v>
      </c>
      <c r="C10" s="14"/>
      <c r="D10" s="71"/>
      <c r="E10" s="71">
        <v>0</v>
      </c>
      <c r="F10" s="71">
        <v>0</v>
      </c>
      <c r="G10" s="71">
        <v>0</v>
      </c>
      <c r="H10" s="71">
        <v>0</v>
      </c>
      <c r="I10" s="71">
        <v>0</v>
      </c>
      <c r="J10" s="71">
        <v>0</v>
      </c>
      <c r="K10" s="71">
        <v>0</v>
      </c>
      <c r="L10" s="71">
        <v>0</v>
      </c>
      <c r="M10" s="71">
        <v>0</v>
      </c>
      <c r="N10" s="71">
        <v>0</v>
      </c>
      <c r="O10" s="71">
        <v>0</v>
      </c>
      <c r="P10" s="71">
        <v>0</v>
      </c>
      <c r="Q10" s="71">
        <v>0</v>
      </c>
      <c r="R10" s="71">
        <v>0</v>
      </c>
      <c r="S10" s="71">
        <v>0</v>
      </c>
      <c r="T10" s="71">
        <v>0</v>
      </c>
      <c r="U10" s="71">
        <v>0</v>
      </c>
      <c r="V10" s="71">
        <v>0</v>
      </c>
      <c r="W10" s="71">
        <v>0</v>
      </c>
      <c r="X10" s="71">
        <v>0</v>
      </c>
      <c r="Y10" s="71">
        <v>0</v>
      </c>
      <c r="Z10" s="71">
        <v>0</v>
      </c>
      <c r="AA10" s="71">
        <v>0</v>
      </c>
      <c r="AB10" s="61">
        <v>0</v>
      </c>
      <c r="AC10" s="61">
        <v>0</v>
      </c>
      <c r="AD10" s="61">
        <v>48909</v>
      </c>
      <c r="AE10" s="61">
        <v>47292</v>
      </c>
      <c r="AF10" s="61">
        <v>4626</v>
      </c>
      <c r="AG10" s="61">
        <v>4626</v>
      </c>
      <c r="AH10" s="61">
        <v>4626</v>
      </c>
      <c r="AI10" s="61">
        <v>4626</v>
      </c>
      <c r="AJ10" s="61">
        <v>4626</v>
      </c>
      <c r="AK10" s="61">
        <v>4626</v>
      </c>
      <c r="AL10" s="61">
        <v>4626</v>
      </c>
      <c r="AM10" s="61">
        <v>4626</v>
      </c>
      <c r="AN10" s="61">
        <v>4626</v>
      </c>
      <c r="AO10" s="61">
        <v>4626</v>
      </c>
      <c r="AP10" s="61">
        <v>4626</v>
      </c>
      <c r="AQ10" s="61">
        <v>4626</v>
      </c>
      <c r="AR10" s="61">
        <v>4209</v>
      </c>
      <c r="AS10" s="61">
        <v>4209</v>
      </c>
      <c r="AT10" s="61">
        <v>4209</v>
      </c>
      <c r="AU10" s="61">
        <v>4209</v>
      </c>
      <c r="AV10" s="61">
        <v>4080</v>
      </c>
      <c r="AW10" s="61">
        <v>4080</v>
      </c>
      <c r="AX10" s="61">
        <v>3921</v>
      </c>
      <c r="AY10" s="61">
        <v>3921</v>
      </c>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row>
    <row r="11" spans="2:96">
      <c r="B11" s="152" t="s">
        <v>96</v>
      </c>
      <c r="C11" s="14"/>
      <c r="D11" s="71"/>
      <c r="E11" s="71">
        <v>1695</v>
      </c>
      <c r="F11" s="71">
        <v>1798</v>
      </c>
      <c r="G11" s="71">
        <v>1829</v>
      </c>
      <c r="H11" s="71">
        <v>1807</v>
      </c>
      <c r="I11" s="71">
        <v>1731</v>
      </c>
      <c r="J11" s="71">
        <v>1746</v>
      </c>
      <c r="K11" s="71">
        <v>1726</v>
      </c>
      <c r="L11" s="71">
        <v>1617</v>
      </c>
      <c r="M11" s="71">
        <v>1455</v>
      </c>
      <c r="N11" s="71">
        <v>1740</v>
      </c>
      <c r="O11" s="71">
        <v>1625</v>
      </c>
      <c r="P11" s="71">
        <v>1489</v>
      </c>
      <c r="Q11" s="71">
        <v>1268</v>
      </c>
      <c r="R11" s="71">
        <v>1201</v>
      </c>
      <c r="S11" s="71">
        <v>1112</v>
      </c>
      <c r="T11" s="71">
        <v>1255</v>
      </c>
      <c r="U11" s="71">
        <v>1175</v>
      </c>
      <c r="V11" s="71">
        <v>1420</v>
      </c>
      <c r="W11" s="71">
        <v>1576</v>
      </c>
      <c r="X11" s="71">
        <v>1923</v>
      </c>
      <c r="Y11" s="71">
        <v>1971</v>
      </c>
      <c r="Z11" s="71">
        <v>4840</v>
      </c>
      <c r="AA11" s="71">
        <v>6196</v>
      </c>
      <c r="AB11" s="61">
        <v>10298</v>
      </c>
      <c r="AC11" s="61">
        <v>11030</v>
      </c>
      <c r="AD11" s="61">
        <v>16348</v>
      </c>
      <c r="AE11" s="61">
        <v>19304</v>
      </c>
      <c r="AF11" s="61">
        <v>74575</v>
      </c>
      <c r="AG11" s="61">
        <v>81219</v>
      </c>
      <c r="AH11" s="61">
        <v>79734</v>
      </c>
      <c r="AI11" s="61">
        <v>77953</v>
      </c>
      <c r="AJ11" s="61">
        <v>79986</v>
      </c>
      <c r="AK11" s="61">
        <v>79217</v>
      </c>
      <c r="AL11" s="61">
        <v>78339</v>
      </c>
      <c r="AM11" s="61">
        <v>79410</v>
      </c>
      <c r="AN11" s="61">
        <v>78526</v>
      </c>
      <c r="AO11" s="61">
        <v>77430</v>
      </c>
      <c r="AP11" s="61">
        <v>75494</v>
      </c>
      <c r="AQ11" s="61">
        <v>73667</v>
      </c>
      <c r="AR11" s="61">
        <v>68171</v>
      </c>
      <c r="AS11" s="61">
        <v>66163</v>
      </c>
      <c r="AT11" s="61">
        <v>63616</v>
      </c>
      <c r="AU11" s="61">
        <v>62405</v>
      </c>
      <c r="AV11" s="61">
        <v>62509</v>
      </c>
      <c r="AW11" s="61">
        <v>61371</v>
      </c>
      <c r="AX11" s="61">
        <v>58324</v>
      </c>
      <c r="AY11" s="61">
        <v>57455</v>
      </c>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row>
    <row r="12" spans="2:96">
      <c r="B12" s="152" t="s">
        <v>97</v>
      </c>
      <c r="C12" s="14"/>
      <c r="D12" s="71"/>
      <c r="E12" s="71">
        <v>2022</v>
      </c>
      <c r="F12" s="71">
        <v>1925</v>
      </c>
      <c r="G12" s="71">
        <v>1986</v>
      </c>
      <c r="H12" s="71">
        <v>1960</v>
      </c>
      <c r="I12" s="71">
        <v>1968</v>
      </c>
      <c r="J12" s="71">
        <v>1759</v>
      </c>
      <c r="K12" s="71">
        <v>1875</v>
      </c>
      <c r="L12" s="71">
        <v>1814</v>
      </c>
      <c r="M12" s="71">
        <v>1801</v>
      </c>
      <c r="N12" s="71">
        <v>1774</v>
      </c>
      <c r="O12" s="71">
        <v>1852</v>
      </c>
      <c r="P12" s="71">
        <v>1833</v>
      </c>
      <c r="Q12" s="71">
        <v>1874</v>
      </c>
      <c r="R12" s="71">
        <v>1895</v>
      </c>
      <c r="S12" s="71">
        <v>2024</v>
      </c>
      <c r="T12" s="71">
        <v>2028</v>
      </c>
      <c r="U12" s="71">
        <v>2088</v>
      </c>
      <c r="V12" s="71">
        <v>1825</v>
      </c>
      <c r="W12" s="71">
        <v>1825</v>
      </c>
      <c r="X12" s="71">
        <v>1932</v>
      </c>
      <c r="Y12" s="71">
        <v>4243</v>
      </c>
      <c r="Z12" s="71">
        <v>1784</v>
      </c>
      <c r="AA12" s="71">
        <v>1822</v>
      </c>
      <c r="AB12" s="61">
        <v>1865</v>
      </c>
      <c r="AC12" s="61">
        <v>1873</v>
      </c>
      <c r="AD12" s="61">
        <v>1835</v>
      </c>
      <c r="AE12" s="61">
        <v>2001</v>
      </c>
      <c r="AF12" s="61">
        <v>2013</v>
      </c>
      <c r="AG12" s="61">
        <v>2067</v>
      </c>
      <c r="AH12" s="61">
        <v>1957</v>
      </c>
      <c r="AI12" s="61">
        <v>2179</v>
      </c>
      <c r="AJ12" s="61">
        <v>2198</v>
      </c>
      <c r="AK12" s="61">
        <v>2251</v>
      </c>
      <c r="AL12" s="61">
        <v>1864</v>
      </c>
      <c r="AM12" s="61">
        <v>2077</v>
      </c>
      <c r="AN12" s="61">
        <v>2026</v>
      </c>
      <c r="AO12" s="61">
        <v>2026</v>
      </c>
      <c r="AP12" s="61">
        <v>1719</v>
      </c>
      <c r="AQ12" s="61">
        <v>1784</v>
      </c>
      <c r="AR12" s="61">
        <v>1783</v>
      </c>
      <c r="AS12" s="61">
        <v>1781</v>
      </c>
      <c r="AT12" s="61">
        <v>1887</v>
      </c>
      <c r="AU12" s="61">
        <v>2108</v>
      </c>
      <c r="AV12" s="61">
        <v>2037</v>
      </c>
      <c r="AW12" s="61">
        <v>2081</v>
      </c>
      <c r="AX12" s="61">
        <v>2172</v>
      </c>
      <c r="AY12" s="61">
        <v>2228</v>
      </c>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row>
    <row r="13" spans="2:96">
      <c r="B13" s="152" t="s">
        <v>98</v>
      </c>
      <c r="C13" s="14"/>
      <c r="D13" s="71"/>
      <c r="E13" s="71">
        <v>0</v>
      </c>
      <c r="F13" s="71">
        <v>0</v>
      </c>
      <c r="G13" s="71">
        <v>0</v>
      </c>
      <c r="H13" s="71">
        <v>0</v>
      </c>
      <c r="I13" s="71">
        <v>0</v>
      </c>
      <c r="J13" s="71">
        <v>0</v>
      </c>
      <c r="K13" s="71">
        <v>0</v>
      </c>
      <c r="L13" s="71">
        <v>0</v>
      </c>
      <c r="M13" s="71">
        <v>0</v>
      </c>
      <c r="N13" s="71">
        <v>0</v>
      </c>
      <c r="O13" s="71">
        <v>0</v>
      </c>
      <c r="P13" s="71">
        <v>0</v>
      </c>
      <c r="Q13" s="71">
        <v>0</v>
      </c>
      <c r="R13" s="71">
        <v>0</v>
      </c>
      <c r="S13" s="71">
        <v>0</v>
      </c>
      <c r="T13" s="71">
        <v>0</v>
      </c>
      <c r="U13" s="71">
        <v>0</v>
      </c>
      <c r="V13" s="71">
        <v>0</v>
      </c>
      <c r="W13" s="71">
        <v>0</v>
      </c>
      <c r="X13" s="71">
        <v>0</v>
      </c>
      <c r="Y13" s="71">
        <v>0</v>
      </c>
      <c r="Z13" s="71">
        <v>0</v>
      </c>
      <c r="AA13" s="71">
        <v>0</v>
      </c>
      <c r="AB13" s="61">
        <v>0</v>
      </c>
      <c r="AC13" s="61">
        <v>0</v>
      </c>
      <c r="AD13" s="61">
        <v>0</v>
      </c>
      <c r="AE13" s="61">
        <v>0</v>
      </c>
      <c r="AF13" s="61">
        <v>0</v>
      </c>
      <c r="AG13" s="61">
        <v>0</v>
      </c>
      <c r="AH13" s="61">
        <v>0</v>
      </c>
      <c r="AI13" s="61">
        <v>0</v>
      </c>
      <c r="AJ13" s="61">
        <v>0</v>
      </c>
      <c r="AK13" s="61">
        <v>0</v>
      </c>
      <c r="AL13" s="61">
        <v>0</v>
      </c>
      <c r="AM13" s="61">
        <v>0</v>
      </c>
      <c r="AN13" s="61">
        <v>0</v>
      </c>
      <c r="AO13" s="61">
        <v>0</v>
      </c>
      <c r="AP13" s="61">
        <v>0</v>
      </c>
      <c r="AQ13" s="61">
        <v>0</v>
      </c>
      <c r="AR13" s="61">
        <v>0</v>
      </c>
      <c r="AS13" s="61">
        <v>0</v>
      </c>
      <c r="AT13" s="61">
        <v>0</v>
      </c>
      <c r="AU13" s="61">
        <v>0</v>
      </c>
      <c r="AV13" s="61">
        <v>0</v>
      </c>
      <c r="AW13" s="61">
        <v>0</v>
      </c>
      <c r="AX13" s="61">
        <v>0</v>
      </c>
      <c r="AY13" s="61">
        <v>0</v>
      </c>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row>
    <row r="14" spans="2:96" ht="25.5" customHeight="1">
      <c r="B14" s="153" t="s">
        <v>99</v>
      </c>
      <c r="C14" s="14"/>
      <c r="D14" s="71"/>
      <c r="E14" s="71">
        <v>10</v>
      </c>
      <c r="F14" s="71">
        <v>20</v>
      </c>
      <c r="G14" s="71">
        <v>31</v>
      </c>
      <c r="H14" s="71">
        <v>31</v>
      </c>
      <c r="I14" s="71">
        <v>31</v>
      </c>
      <c r="J14" s="71">
        <v>31</v>
      </c>
      <c r="K14" s="71">
        <v>31</v>
      </c>
      <c r="L14" s="71">
        <v>31</v>
      </c>
      <c r="M14" s="71">
        <v>31</v>
      </c>
      <c r="N14" s="71">
        <v>31</v>
      </c>
      <c r="O14" s="71">
        <v>331</v>
      </c>
      <c r="P14" s="71">
        <v>331</v>
      </c>
      <c r="Q14" s="71">
        <v>331</v>
      </c>
      <c r="R14" s="71">
        <v>331</v>
      </c>
      <c r="S14" s="71">
        <v>331</v>
      </c>
      <c r="T14" s="71">
        <v>331</v>
      </c>
      <c r="U14" s="71">
        <v>331</v>
      </c>
      <c r="V14" s="71">
        <v>331</v>
      </c>
      <c r="W14" s="71">
        <v>331</v>
      </c>
      <c r="X14" s="71">
        <v>331</v>
      </c>
      <c r="Y14" s="71">
        <v>331</v>
      </c>
      <c r="Z14" s="71">
        <v>360</v>
      </c>
      <c r="AA14" s="71">
        <v>339</v>
      </c>
      <c r="AB14" s="61">
        <v>685</v>
      </c>
      <c r="AC14" s="61">
        <v>685</v>
      </c>
      <c r="AD14" s="61">
        <v>825</v>
      </c>
      <c r="AE14" s="61">
        <v>825</v>
      </c>
      <c r="AF14" s="61">
        <v>786</v>
      </c>
      <c r="AG14" s="61">
        <v>786</v>
      </c>
      <c r="AH14" s="61">
        <v>786</v>
      </c>
      <c r="AI14" s="61">
        <v>786</v>
      </c>
      <c r="AJ14" s="61">
        <v>1024</v>
      </c>
      <c r="AK14" s="61">
        <v>1025</v>
      </c>
      <c r="AL14" s="61">
        <v>341</v>
      </c>
      <c r="AM14" s="61">
        <v>341</v>
      </c>
      <c r="AN14" s="61">
        <v>341</v>
      </c>
      <c r="AO14" s="61">
        <v>346</v>
      </c>
      <c r="AP14" s="61">
        <v>985</v>
      </c>
      <c r="AQ14" s="61">
        <v>985</v>
      </c>
      <c r="AR14" s="61">
        <v>1108</v>
      </c>
      <c r="AS14" s="61">
        <v>1108</v>
      </c>
      <c r="AT14" s="61">
        <v>1348</v>
      </c>
      <c r="AU14" s="61">
        <v>1348</v>
      </c>
      <c r="AV14" s="61">
        <v>1348</v>
      </c>
      <c r="AW14" s="61">
        <v>1348</v>
      </c>
      <c r="AX14" s="61">
        <v>1411</v>
      </c>
      <c r="AY14" s="61">
        <v>1411</v>
      </c>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row>
    <row r="15" spans="2:96">
      <c r="B15" s="152" t="s">
        <v>100</v>
      </c>
      <c r="C15" s="14"/>
      <c r="D15" s="71"/>
      <c r="E15" s="71">
        <v>2394</v>
      </c>
      <c r="F15" s="71">
        <v>2507</v>
      </c>
      <c r="G15" s="71">
        <v>2752</v>
      </c>
      <c r="H15" s="71">
        <v>2330</v>
      </c>
      <c r="I15" s="71">
        <v>2470</v>
      </c>
      <c r="J15" s="71">
        <v>2547</v>
      </c>
      <c r="K15" s="71">
        <v>2736</v>
      </c>
      <c r="L15" s="71">
        <v>2516</v>
      </c>
      <c r="M15" s="71">
        <v>2516</v>
      </c>
      <c r="N15" s="71">
        <v>2119</v>
      </c>
      <c r="O15" s="71">
        <v>2119</v>
      </c>
      <c r="P15" s="71">
        <v>1325</v>
      </c>
      <c r="Q15" s="71">
        <v>1325</v>
      </c>
      <c r="R15" s="71">
        <v>1044</v>
      </c>
      <c r="S15" s="71">
        <v>1044</v>
      </c>
      <c r="T15" s="71">
        <v>385</v>
      </c>
      <c r="U15" s="71">
        <v>4389</v>
      </c>
      <c r="V15" s="71">
        <v>4104</v>
      </c>
      <c r="W15" s="71">
        <v>4104</v>
      </c>
      <c r="X15" s="71">
        <v>3268</v>
      </c>
      <c r="Y15" s="71">
        <v>3268</v>
      </c>
      <c r="Z15" s="71">
        <v>3014</v>
      </c>
      <c r="AA15" s="71">
        <v>3014</v>
      </c>
      <c r="AB15" s="61">
        <v>2759</v>
      </c>
      <c r="AC15" s="61">
        <v>2759</v>
      </c>
      <c r="AD15" s="61">
        <v>2501</v>
      </c>
      <c r="AE15" s="61">
        <v>2501</v>
      </c>
      <c r="AF15" s="61">
        <v>2241</v>
      </c>
      <c r="AG15" s="61">
        <v>2241</v>
      </c>
      <c r="AH15" s="61">
        <v>2121</v>
      </c>
      <c r="AI15" s="61">
        <v>2121</v>
      </c>
      <c r="AJ15" s="61">
        <v>1716</v>
      </c>
      <c r="AK15" s="61">
        <v>1716</v>
      </c>
      <c r="AL15" s="61">
        <v>1451</v>
      </c>
      <c r="AM15" s="61">
        <v>1451</v>
      </c>
      <c r="AN15" s="61">
        <v>1183</v>
      </c>
      <c r="AO15" s="61">
        <v>1183</v>
      </c>
      <c r="AP15" s="61">
        <v>997</v>
      </c>
      <c r="AQ15" s="61">
        <v>997</v>
      </c>
      <c r="AR15" s="61">
        <v>725</v>
      </c>
      <c r="AS15" s="61">
        <v>725</v>
      </c>
      <c r="AT15" s="61">
        <v>452</v>
      </c>
      <c r="AU15" s="61">
        <v>452</v>
      </c>
      <c r="AV15" s="61">
        <v>176</v>
      </c>
      <c r="AW15" s="61">
        <v>176</v>
      </c>
      <c r="AX15" s="61">
        <v>84</v>
      </c>
      <c r="AY15" s="61">
        <v>84</v>
      </c>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row>
    <row r="16" spans="2:96">
      <c r="B16" s="152" t="s">
        <v>101</v>
      </c>
      <c r="C16" s="14"/>
      <c r="D16" s="71"/>
      <c r="E16" s="71">
        <v>4801</v>
      </c>
      <c r="F16" s="71">
        <v>6594</v>
      </c>
      <c r="G16" s="71">
        <v>7311</v>
      </c>
      <c r="H16" s="71">
        <v>4255</v>
      </c>
      <c r="I16" s="71">
        <v>5232</v>
      </c>
      <c r="J16" s="71">
        <v>6247</v>
      </c>
      <c r="K16" s="71">
        <v>7594</v>
      </c>
      <c r="L16" s="71">
        <v>4147</v>
      </c>
      <c r="M16" s="71">
        <v>4126</v>
      </c>
      <c r="N16" s="71">
        <v>5994</v>
      </c>
      <c r="O16" s="71">
        <v>7186</v>
      </c>
      <c r="P16" s="71">
        <v>3949</v>
      </c>
      <c r="Q16" s="71">
        <v>3918</v>
      </c>
      <c r="R16" s="71">
        <v>5913</v>
      </c>
      <c r="S16" s="71">
        <v>7423</v>
      </c>
      <c r="T16" s="71">
        <v>3579</v>
      </c>
      <c r="U16" s="71">
        <v>3587</v>
      </c>
      <c r="V16" s="71">
        <v>5704</v>
      </c>
      <c r="W16" s="71">
        <v>7437</v>
      </c>
      <c r="X16" s="71">
        <v>532</v>
      </c>
      <c r="Y16" s="71">
        <v>664</v>
      </c>
      <c r="Z16" s="71">
        <v>2895</v>
      </c>
      <c r="AA16" s="71">
        <v>3435</v>
      </c>
      <c r="AB16" s="61">
        <v>912</v>
      </c>
      <c r="AC16" s="61">
        <v>930</v>
      </c>
      <c r="AD16" s="61">
        <v>2894</v>
      </c>
      <c r="AE16" s="61">
        <v>4250</v>
      </c>
      <c r="AF16" s="61">
        <v>938</v>
      </c>
      <c r="AG16" s="61">
        <v>948</v>
      </c>
      <c r="AH16" s="61">
        <v>4234</v>
      </c>
      <c r="AI16" s="61">
        <v>4833</v>
      </c>
      <c r="AJ16" s="61">
        <v>953</v>
      </c>
      <c r="AK16" s="61">
        <v>1391</v>
      </c>
      <c r="AL16" s="61">
        <v>1469</v>
      </c>
      <c r="AM16" s="61">
        <v>1484</v>
      </c>
      <c r="AN16" s="61">
        <v>968</v>
      </c>
      <c r="AO16" s="61">
        <v>1080</v>
      </c>
      <c r="AP16" s="61">
        <v>933</v>
      </c>
      <c r="AQ16" s="61">
        <v>950</v>
      </c>
      <c r="AR16" s="61">
        <v>762</v>
      </c>
      <c r="AS16" s="61">
        <v>713</v>
      </c>
      <c r="AT16" s="61">
        <v>802</v>
      </c>
      <c r="AU16" s="61">
        <v>815</v>
      </c>
      <c r="AV16" s="61">
        <v>1766</v>
      </c>
      <c r="AW16" s="61">
        <v>2126</v>
      </c>
      <c r="AX16" s="61">
        <v>2296</v>
      </c>
      <c r="AY16" s="61">
        <v>2080</v>
      </c>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row>
    <row r="17" spans="2:92" ht="32.25" customHeight="1">
      <c r="B17" s="151" t="s">
        <v>102</v>
      </c>
      <c r="C17" s="52"/>
      <c r="D17" s="60"/>
      <c r="E17" s="60">
        <v>214448</v>
      </c>
      <c r="F17" s="60">
        <v>283758</v>
      </c>
      <c r="G17" s="60">
        <v>236814</v>
      </c>
      <c r="H17" s="60">
        <v>170727</v>
      </c>
      <c r="I17" s="60">
        <v>209227</v>
      </c>
      <c r="J17" s="60">
        <v>251336</v>
      </c>
      <c r="K17" s="60">
        <v>218034</v>
      </c>
      <c r="L17" s="60">
        <v>157605</v>
      </c>
      <c r="M17" s="60">
        <v>229925</v>
      </c>
      <c r="N17" s="60">
        <v>259600</v>
      </c>
      <c r="O17" s="60">
        <v>222242</v>
      </c>
      <c r="P17" s="60">
        <v>155216</v>
      </c>
      <c r="Q17" s="60">
        <v>229802</v>
      </c>
      <c r="R17" s="60">
        <v>282511</v>
      </c>
      <c r="S17" s="60">
        <v>239050</v>
      </c>
      <c r="T17" s="60">
        <v>158726</v>
      </c>
      <c r="U17" s="60">
        <v>251298</v>
      </c>
      <c r="V17" s="60">
        <v>280545</v>
      </c>
      <c r="W17" s="60">
        <v>237861</v>
      </c>
      <c r="X17" s="60">
        <v>181057</v>
      </c>
      <c r="Y17" s="60">
        <v>237639</v>
      </c>
      <c r="Z17" s="60">
        <v>252675</v>
      </c>
      <c r="AA17" s="60">
        <v>257760</v>
      </c>
      <c r="AB17" s="60">
        <v>169529</v>
      </c>
      <c r="AC17" s="60">
        <v>234224</v>
      </c>
      <c r="AD17" s="60">
        <v>317807</v>
      </c>
      <c r="AE17" s="60">
        <v>326512</v>
      </c>
      <c r="AF17" s="60">
        <v>245727</v>
      </c>
      <c r="AG17" s="60">
        <v>294443</v>
      </c>
      <c r="AH17" s="60">
        <v>322677</v>
      </c>
      <c r="AI17" s="60">
        <v>303591</v>
      </c>
      <c r="AJ17" s="60">
        <v>217152</v>
      </c>
      <c r="AK17" s="60">
        <v>305563</v>
      </c>
      <c r="AL17" s="60">
        <v>313824</v>
      </c>
      <c r="AM17" s="60">
        <v>274415</v>
      </c>
      <c r="AN17" s="60">
        <v>225663</v>
      </c>
      <c r="AO17" s="60">
        <v>325030</v>
      </c>
      <c r="AP17" s="60">
        <v>329648</v>
      </c>
      <c r="AQ17" s="60">
        <v>284775</v>
      </c>
      <c r="AR17" s="60">
        <v>220946</v>
      </c>
      <c r="AS17" s="60">
        <v>310705</v>
      </c>
      <c r="AT17" s="60">
        <v>266179</v>
      </c>
      <c r="AU17" s="60">
        <v>274376</v>
      </c>
      <c r="AV17" s="60">
        <v>254698</v>
      </c>
      <c r="AW17" s="60">
        <v>308124</v>
      </c>
      <c r="AX17" s="60">
        <v>317517</v>
      </c>
      <c r="AY17" s="60">
        <v>287204</v>
      </c>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row>
    <row r="18" spans="2:92">
      <c r="B18" s="152" t="s">
        <v>103</v>
      </c>
      <c r="C18" s="14"/>
      <c r="D18" s="71"/>
      <c r="E18" s="71">
        <v>93213</v>
      </c>
      <c r="F18" s="71">
        <v>91640</v>
      </c>
      <c r="G18" s="71">
        <v>82674</v>
      </c>
      <c r="H18" s="71">
        <v>72400</v>
      </c>
      <c r="I18" s="71">
        <v>74570</v>
      </c>
      <c r="J18" s="71">
        <v>72022</v>
      </c>
      <c r="K18" s="71">
        <v>66780</v>
      </c>
      <c r="L18" s="71">
        <v>66576</v>
      </c>
      <c r="M18" s="71">
        <v>71435</v>
      </c>
      <c r="N18" s="71">
        <v>77957</v>
      </c>
      <c r="O18" s="71">
        <v>64132</v>
      </c>
      <c r="P18" s="71">
        <v>71971</v>
      </c>
      <c r="Q18" s="71">
        <v>73795</v>
      </c>
      <c r="R18" s="71">
        <v>82455</v>
      </c>
      <c r="S18" s="71">
        <v>66492</v>
      </c>
      <c r="T18" s="71">
        <v>68102</v>
      </c>
      <c r="U18" s="71">
        <v>86856</v>
      </c>
      <c r="V18" s="71">
        <v>86162</v>
      </c>
      <c r="W18" s="71">
        <v>69125</v>
      </c>
      <c r="X18" s="71">
        <v>79468</v>
      </c>
      <c r="Y18" s="71">
        <v>93892</v>
      </c>
      <c r="Z18" s="71">
        <v>110371</v>
      </c>
      <c r="AA18" s="71">
        <v>85397</v>
      </c>
      <c r="AB18" s="61">
        <v>84129</v>
      </c>
      <c r="AC18" s="61">
        <v>95857</v>
      </c>
      <c r="AD18" s="61">
        <v>127050</v>
      </c>
      <c r="AE18" s="61">
        <v>111875</v>
      </c>
      <c r="AF18" s="61">
        <v>108481</v>
      </c>
      <c r="AG18" s="61">
        <v>130570</v>
      </c>
      <c r="AH18" s="61">
        <v>128214</v>
      </c>
      <c r="AI18" s="61">
        <v>112277</v>
      </c>
      <c r="AJ18" s="61">
        <v>104098</v>
      </c>
      <c r="AK18" s="61">
        <v>134546</v>
      </c>
      <c r="AL18" s="61">
        <v>138898</v>
      </c>
      <c r="AM18" s="61">
        <v>119804</v>
      </c>
      <c r="AN18" s="61">
        <v>136005</v>
      </c>
      <c r="AO18" s="61">
        <v>168449</v>
      </c>
      <c r="AP18" s="61">
        <v>163775</v>
      </c>
      <c r="AQ18" s="61">
        <v>126226</v>
      </c>
      <c r="AR18" s="61">
        <v>124553</v>
      </c>
      <c r="AS18" s="61">
        <v>144523</v>
      </c>
      <c r="AT18" s="61">
        <v>125411</v>
      </c>
      <c r="AU18" s="61">
        <v>104946</v>
      </c>
      <c r="AV18" s="61">
        <v>116169</v>
      </c>
      <c r="AW18" s="61">
        <v>132405</v>
      </c>
      <c r="AX18" s="61">
        <v>131484</v>
      </c>
      <c r="AY18" s="61">
        <v>107616</v>
      </c>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row>
    <row r="19" spans="2:92">
      <c r="B19" s="152" t="s">
        <v>104</v>
      </c>
      <c r="C19" s="14"/>
      <c r="D19" s="71"/>
      <c r="E19" s="71">
        <v>100713</v>
      </c>
      <c r="F19" s="71">
        <v>150185.72783761201</v>
      </c>
      <c r="G19" s="71">
        <v>132884</v>
      </c>
      <c r="H19" s="71">
        <v>71333</v>
      </c>
      <c r="I19" s="71">
        <v>109651</v>
      </c>
      <c r="J19" s="71">
        <v>132643</v>
      </c>
      <c r="K19" s="71">
        <v>131166</v>
      </c>
      <c r="L19" s="71">
        <v>74203</v>
      </c>
      <c r="M19" s="71">
        <v>119466</v>
      </c>
      <c r="N19" s="71">
        <v>155891</v>
      </c>
      <c r="O19" s="71">
        <v>139325</v>
      </c>
      <c r="P19" s="71">
        <v>69975</v>
      </c>
      <c r="Q19" s="71">
        <v>133323</v>
      </c>
      <c r="R19" s="71">
        <v>166690</v>
      </c>
      <c r="S19" s="71">
        <v>147963</v>
      </c>
      <c r="T19" s="71">
        <v>78409</v>
      </c>
      <c r="U19" s="71">
        <v>139246</v>
      </c>
      <c r="V19" s="71">
        <v>137804</v>
      </c>
      <c r="W19" s="71">
        <v>149589</v>
      </c>
      <c r="X19" s="71">
        <v>77711</v>
      </c>
      <c r="Y19" s="71">
        <v>120382</v>
      </c>
      <c r="Z19" s="71">
        <v>135921</v>
      </c>
      <c r="AA19" s="71">
        <v>144335</v>
      </c>
      <c r="AB19" s="61">
        <v>77235</v>
      </c>
      <c r="AC19" s="61">
        <v>130839</v>
      </c>
      <c r="AD19" s="61">
        <v>165275</v>
      </c>
      <c r="AE19" s="61">
        <v>176186</v>
      </c>
      <c r="AF19" s="61">
        <v>98549</v>
      </c>
      <c r="AG19" s="61">
        <v>137351</v>
      </c>
      <c r="AH19" s="61">
        <v>162755</v>
      </c>
      <c r="AI19" s="61">
        <v>153308</v>
      </c>
      <c r="AJ19" s="61">
        <v>95259</v>
      </c>
      <c r="AK19" s="61">
        <v>143917</v>
      </c>
      <c r="AL19" s="61">
        <v>137253</v>
      </c>
      <c r="AM19" s="61">
        <v>130519</v>
      </c>
      <c r="AN19" s="61">
        <v>63210</v>
      </c>
      <c r="AO19" s="61">
        <v>131950</v>
      </c>
      <c r="AP19" s="61">
        <v>124378.33500000001</v>
      </c>
      <c r="AQ19" s="61">
        <v>117532.53915</v>
      </c>
      <c r="AR19" s="61">
        <v>65339</v>
      </c>
      <c r="AS19" s="61">
        <v>118274</v>
      </c>
      <c r="AT19" s="61">
        <v>105234</v>
      </c>
      <c r="AU19" s="61">
        <v>108023</v>
      </c>
      <c r="AV19" s="61">
        <v>58760</v>
      </c>
      <c r="AW19" s="61">
        <v>112586</v>
      </c>
      <c r="AX19" s="61">
        <v>138942</v>
      </c>
      <c r="AY19" s="61">
        <v>117003</v>
      </c>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row>
    <row r="20" spans="2:92">
      <c r="B20" s="152" t="s">
        <v>105</v>
      </c>
      <c r="C20" s="14"/>
      <c r="D20" s="71"/>
      <c r="E20" s="71">
        <v>2971</v>
      </c>
      <c r="F20" s="71">
        <v>15.272162388</v>
      </c>
      <c r="G20" s="71">
        <v>5</v>
      </c>
      <c r="H20" s="71">
        <v>1123</v>
      </c>
      <c r="I20" s="71">
        <v>237</v>
      </c>
      <c r="J20" s="71">
        <v>715</v>
      </c>
      <c r="K20" s="71">
        <v>1106</v>
      </c>
      <c r="L20" s="71">
        <v>1910</v>
      </c>
      <c r="M20" s="71">
        <v>468</v>
      </c>
      <c r="N20" s="71">
        <v>1362</v>
      </c>
      <c r="O20" s="71">
        <v>780</v>
      </c>
      <c r="P20" s="71">
        <v>1061</v>
      </c>
      <c r="Q20" s="71">
        <v>681</v>
      </c>
      <c r="R20" s="71">
        <v>98</v>
      </c>
      <c r="S20" s="71">
        <v>0</v>
      </c>
      <c r="T20" s="71">
        <v>1167</v>
      </c>
      <c r="U20" s="71">
        <v>924</v>
      </c>
      <c r="V20" s="71">
        <v>295</v>
      </c>
      <c r="W20" s="71">
        <v>304</v>
      </c>
      <c r="X20" s="71">
        <v>500</v>
      </c>
      <c r="Y20" s="71">
        <v>585</v>
      </c>
      <c r="Z20" s="71">
        <v>0</v>
      </c>
      <c r="AA20" s="71">
        <v>27</v>
      </c>
      <c r="AB20" s="61">
        <v>435</v>
      </c>
      <c r="AC20" s="61">
        <v>203</v>
      </c>
      <c r="AD20" s="61">
        <v>131</v>
      </c>
      <c r="AE20" s="61">
        <v>99</v>
      </c>
      <c r="AF20" s="61">
        <v>132</v>
      </c>
      <c r="AG20" s="61">
        <v>197</v>
      </c>
      <c r="AH20" s="61">
        <v>16</v>
      </c>
      <c r="AI20" s="61">
        <v>18</v>
      </c>
      <c r="AJ20" s="61">
        <v>2282</v>
      </c>
      <c r="AK20" s="61">
        <v>5137</v>
      </c>
      <c r="AL20" s="61">
        <v>8005</v>
      </c>
      <c r="AM20" s="61">
        <v>8353</v>
      </c>
      <c r="AN20" s="61">
        <v>10258</v>
      </c>
      <c r="AO20" s="61">
        <v>13138</v>
      </c>
      <c r="AP20" s="61">
        <v>15327.664999999999</v>
      </c>
      <c r="AQ20" s="61">
        <v>16277.460849999999</v>
      </c>
      <c r="AR20" s="61">
        <v>11138</v>
      </c>
      <c r="AS20" s="61">
        <v>11546</v>
      </c>
      <c r="AT20" s="61">
        <v>11857</v>
      </c>
      <c r="AU20" s="61">
        <v>330</v>
      </c>
      <c r="AV20" s="61">
        <v>14104</v>
      </c>
      <c r="AW20" s="61">
        <v>7848</v>
      </c>
      <c r="AX20" s="61">
        <v>2346</v>
      </c>
      <c r="AY20" s="61">
        <v>2386</v>
      </c>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row>
    <row r="21" spans="2:92">
      <c r="B21" s="152" t="s">
        <v>106</v>
      </c>
      <c r="C21" s="14"/>
      <c r="D21" s="71"/>
      <c r="E21" s="71">
        <v>0</v>
      </c>
      <c r="F21" s="71">
        <v>0</v>
      </c>
      <c r="G21" s="71">
        <v>0</v>
      </c>
      <c r="H21" s="71">
        <v>0</v>
      </c>
      <c r="I21" s="71">
        <v>0</v>
      </c>
      <c r="J21" s="71">
        <v>0</v>
      </c>
      <c r="K21" s="71">
        <v>0</v>
      </c>
      <c r="L21" s="71">
        <v>0</v>
      </c>
      <c r="M21" s="71">
        <v>0</v>
      </c>
      <c r="N21" s="71">
        <v>0</v>
      </c>
      <c r="O21" s="71">
        <v>0</v>
      </c>
      <c r="P21" s="71">
        <v>0</v>
      </c>
      <c r="Q21" s="71">
        <v>0</v>
      </c>
      <c r="R21" s="71">
        <v>0</v>
      </c>
      <c r="S21" s="71">
        <v>0</v>
      </c>
      <c r="T21" s="71">
        <v>0</v>
      </c>
      <c r="U21" s="71">
        <v>0</v>
      </c>
      <c r="V21" s="71">
        <v>0</v>
      </c>
      <c r="W21" s="71">
        <v>0</v>
      </c>
      <c r="X21" s="71">
        <v>0</v>
      </c>
      <c r="Y21" s="71">
        <v>0</v>
      </c>
      <c r="Z21" s="71">
        <v>0</v>
      </c>
      <c r="AA21" s="71">
        <v>0</v>
      </c>
      <c r="AB21" s="61">
        <v>0</v>
      </c>
      <c r="AC21" s="61">
        <v>0</v>
      </c>
      <c r="AD21" s="61">
        <v>0</v>
      </c>
      <c r="AE21" s="61">
        <v>0</v>
      </c>
      <c r="AF21" s="61">
        <v>0</v>
      </c>
      <c r="AG21" s="61">
        <v>0</v>
      </c>
      <c r="AH21" s="61">
        <v>0</v>
      </c>
      <c r="AI21" s="61">
        <v>0</v>
      </c>
      <c r="AJ21" s="61">
        <v>0</v>
      </c>
      <c r="AK21" s="61">
        <v>0</v>
      </c>
      <c r="AL21" s="61">
        <v>0</v>
      </c>
      <c r="AM21" s="61">
        <v>0</v>
      </c>
      <c r="AN21" s="61">
        <v>0</v>
      </c>
      <c r="AO21" s="61">
        <v>0</v>
      </c>
      <c r="AP21" s="61">
        <v>0</v>
      </c>
      <c r="AQ21" s="61">
        <v>0</v>
      </c>
      <c r="AR21" s="61">
        <v>0</v>
      </c>
      <c r="AS21" s="61">
        <v>0</v>
      </c>
      <c r="AT21" s="61">
        <v>0</v>
      </c>
      <c r="AU21" s="61">
        <v>0</v>
      </c>
      <c r="AV21" s="61">
        <v>0</v>
      </c>
      <c r="AW21" s="61">
        <v>0</v>
      </c>
      <c r="AX21" s="61">
        <v>0</v>
      </c>
      <c r="AY21" s="61">
        <v>0</v>
      </c>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row>
    <row r="22" spans="2:92">
      <c r="B22" s="152" t="s">
        <v>107</v>
      </c>
      <c r="C22" s="14"/>
      <c r="D22" s="71"/>
      <c r="E22" s="71">
        <v>0</v>
      </c>
      <c r="F22" s="71">
        <v>0</v>
      </c>
      <c r="G22" s="71">
        <v>0</v>
      </c>
      <c r="H22" s="71">
        <v>0</v>
      </c>
      <c r="I22" s="71">
        <v>0</v>
      </c>
      <c r="J22" s="71">
        <v>0</v>
      </c>
      <c r="K22" s="71">
        <v>0</v>
      </c>
      <c r="L22" s="71">
        <v>0</v>
      </c>
      <c r="M22" s="71">
        <v>0</v>
      </c>
      <c r="N22" s="71">
        <v>0</v>
      </c>
      <c r="O22" s="71">
        <v>0</v>
      </c>
      <c r="P22" s="71">
        <v>0</v>
      </c>
      <c r="Q22" s="71">
        <v>0</v>
      </c>
      <c r="R22" s="71">
        <v>0</v>
      </c>
      <c r="S22" s="71">
        <v>0</v>
      </c>
      <c r="T22" s="71">
        <v>0</v>
      </c>
      <c r="U22" s="71">
        <v>0</v>
      </c>
      <c r="V22" s="71">
        <v>0</v>
      </c>
      <c r="W22" s="71">
        <v>0</v>
      </c>
      <c r="X22" s="71">
        <v>0</v>
      </c>
      <c r="Y22" s="71">
        <v>0</v>
      </c>
      <c r="Z22" s="71">
        <v>0</v>
      </c>
      <c r="AA22" s="71">
        <v>0</v>
      </c>
      <c r="AB22" s="61">
        <v>0</v>
      </c>
      <c r="AC22" s="61">
        <v>0</v>
      </c>
      <c r="AD22" s="61">
        <v>0</v>
      </c>
      <c r="AE22" s="61">
        <v>0</v>
      </c>
      <c r="AF22" s="61">
        <v>0</v>
      </c>
      <c r="AG22" s="61">
        <v>0</v>
      </c>
      <c r="AH22" s="61">
        <v>393</v>
      </c>
      <c r="AI22" s="61">
        <v>0</v>
      </c>
      <c r="AJ22" s="61">
        <v>0</v>
      </c>
      <c r="AK22" s="61">
        <v>0</v>
      </c>
      <c r="AL22" s="61">
        <v>0</v>
      </c>
      <c r="AM22" s="61">
        <v>0</v>
      </c>
      <c r="AN22" s="61">
        <v>0</v>
      </c>
      <c r="AO22" s="61">
        <v>322</v>
      </c>
      <c r="AP22" s="61">
        <v>0</v>
      </c>
      <c r="AQ22" s="61">
        <v>0</v>
      </c>
      <c r="AR22" s="61">
        <v>0</v>
      </c>
      <c r="AS22" s="61">
        <v>0</v>
      </c>
      <c r="AT22" s="61">
        <v>0</v>
      </c>
      <c r="AU22" s="61">
        <v>152</v>
      </c>
      <c r="AV22" s="61">
        <v>0</v>
      </c>
      <c r="AW22" s="61">
        <v>0</v>
      </c>
      <c r="AX22" s="61">
        <v>0</v>
      </c>
      <c r="AY22" s="61">
        <v>0</v>
      </c>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row>
    <row r="23" spans="2:92">
      <c r="B23" s="152" t="s">
        <v>108</v>
      </c>
      <c r="C23" s="14"/>
      <c r="D23" s="71"/>
      <c r="E23" s="71">
        <v>576</v>
      </c>
      <c r="F23" s="71">
        <v>284</v>
      </c>
      <c r="G23" s="71">
        <v>316</v>
      </c>
      <c r="H23" s="71">
        <v>614</v>
      </c>
      <c r="I23" s="71">
        <v>424</v>
      </c>
      <c r="J23" s="71">
        <v>357</v>
      </c>
      <c r="K23" s="71">
        <v>364</v>
      </c>
      <c r="L23" s="71">
        <v>739</v>
      </c>
      <c r="M23" s="71">
        <v>562</v>
      </c>
      <c r="N23" s="71">
        <v>988</v>
      </c>
      <c r="O23" s="71">
        <v>512</v>
      </c>
      <c r="P23" s="71">
        <v>1152</v>
      </c>
      <c r="Q23" s="71">
        <v>1008</v>
      </c>
      <c r="R23" s="71">
        <v>1236</v>
      </c>
      <c r="S23" s="71">
        <v>1150</v>
      </c>
      <c r="T23" s="71">
        <v>1460</v>
      </c>
      <c r="U23" s="71">
        <v>1258</v>
      </c>
      <c r="V23" s="71">
        <v>1529</v>
      </c>
      <c r="W23" s="71">
        <v>1708</v>
      </c>
      <c r="X23" s="71">
        <v>1934</v>
      </c>
      <c r="Y23" s="71">
        <v>1707</v>
      </c>
      <c r="Z23" s="71">
        <v>1493</v>
      </c>
      <c r="AA23" s="71">
        <v>1341</v>
      </c>
      <c r="AB23" s="61">
        <v>2167</v>
      </c>
      <c r="AC23" s="61">
        <v>2041</v>
      </c>
      <c r="AD23" s="61">
        <v>3216</v>
      </c>
      <c r="AE23" s="61">
        <v>3080</v>
      </c>
      <c r="AF23" s="61">
        <v>2228</v>
      </c>
      <c r="AG23" s="61">
        <v>1398</v>
      </c>
      <c r="AH23" s="61">
        <v>1419</v>
      </c>
      <c r="AI23" s="61">
        <v>1039</v>
      </c>
      <c r="AJ23" s="61">
        <v>0</v>
      </c>
      <c r="AK23" s="61">
        <v>0</v>
      </c>
      <c r="AL23" s="61">
        <v>0</v>
      </c>
      <c r="AM23" s="61">
        <v>0</v>
      </c>
      <c r="AN23" s="61">
        <v>0</v>
      </c>
      <c r="AO23" s="61">
        <v>0</v>
      </c>
      <c r="AP23" s="61">
        <v>0</v>
      </c>
      <c r="AQ23" s="61">
        <v>0</v>
      </c>
      <c r="AR23" s="61">
        <v>0</v>
      </c>
      <c r="AS23" s="61">
        <v>0</v>
      </c>
      <c r="AT23" s="61">
        <v>0</v>
      </c>
      <c r="AU23" s="61">
        <v>0</v>
      </c>
      <c r="AV23" s="61">
        <v>0</v>
      </c>
      <c r="AW23" s="61">
        <v>0</v>
      </c>
      <c r="AX23" s="61">
        <v>0</v>
      </c>
      <c r="AY23" s="61">
        <v>0</v>
      </c>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row>
    <row r="24" spans="2:92">
      <c r="B24" s="152" t="s">
        <v>109</v>
      </c>
      <c r="C24" s="14"/>
      <c r="D24" s="71"/>
      <c r="E24" s="71">
        <v>12776</v>
      </c>
      <c r="F24" s="71">
        <v>37438</v>
      </c>
      <c r="G24" s="71">
        <v>16805</v>
      </c>
      <c r="H24" s="71">
        <v>24296</v>
      </c>
      <c r="I24" s="71">
        <v>23618</v>
      </c>
      <c r="J24" s="71">
        <v>44904</v>
      </c>
      <c r="K24" s="71">
        <v>17924</v>
      </c>
      <c r="L24" s="71">
        <v>13424</v>
      </c>
      <c r="M24" s="71">
        <v>37432</v>
      </c>
      <c r="N24" s="71">
        <v>22786</v>
      </c>
      <c r="O24" s="71">
        <v>16894</v>
      </c>
      <c r="P24" s="71">
        <v>11057</v>
      </c>
      <c r="Q24" s="71">
        <v>20995</v>
      </c>
      <c r="R24" s="71">
        <v>32032</v>
      </c>
      <c r="S24" s="71">
        <v>23445</v>
      </c>
      <c r="T24" s="71">
        <v>9588</v>
      </c>
      <c r="U24" s="71">
        <v>23014</v>
      </c>
      <c r="V24" s="71">
        <v>54755</v>
      </c>
      <c r="W24" s="71">
        <v>17135</v>
      </c>
      <c r="X24" s="71">
        <v>21444</v>
      </c>
      <c r="Y24" s="71">
        <v>21073</v>
      </c>
      <c r="Z24" s="71">
        <v>4890</v>
      </c>
      <c r="AA24" s="71">
        <v>26660</v>
      </c>
      <c r="AB24" s="61">
        <v>5563</v>
      </c>
      <c r="AC24" s="61">
        <v>5284</v>
      </c>
      <c r="AD24" s="61">
        <v>22135</v>
      </c>
      <c r="AE24" s="61">
        <v>35272</v>
      </c>
      <c r="AF24" s="61">
        <v>36337</v>
      </c>
      <c r="AG24" s="61">
        <v>24927</v>
      </c>
      <c r="AH24" s="61">
        <v>29880</v>
      </c>
      <c r="AI24" s="61">
        <v>36949</v>
      </c>
      <c r="AJ24" s="61">
        <v>15513</v>
      </c>
      <c r="AK24" s="61">
        <v>21963</v>
      </c>
      <c r="AL24" s="61">
        <v>29668</v>
      </c>
      <c r="AM24" s="61">
        <v>15739</v>
      </c>
      <c r="AN24" s="61">
        <v>16190</v>
      </c>
      <c r="AO24" s="61">
        <v>11171</v>
      </c>
      <c r="AP24" s="61">
        <v>26167</v>
      </c>
      <c r="AQ24" s="61">
        <v>24739</v>
      </c>
      <c r="AR24" s="61">
        <v>19916</v>
      </c>
      <c r="AS24" s="61">
        <v>36362</v>
      </c>
      <c r="AT24" s="61">
        <v>23677</v>
      </c>
      <c r="AU24" s="61">
        <v>60925</v>
      </c>
      <c r="AV24" s="61">
        <v>65665</v>
      </c>
      <c r="AW24" s="61">
        <v>55285</v>
      </c>
      <c r="AX24" s="61">
        <v>44745</v>
      </c>
      <c r="AY24" s="61">
        <v>60199</v>
      </c>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row>
    <row r="25" spans="2:92">
      <c r="B25" s="152" t="s">
        <v>110</v>
      </c>
      <c r="C25" s="14"/>
      <c r="D25" s="72"/>
      <c r="E25" s="72">
        <v>4199</v>
      </c>
      <c r="F25" s="72">
        <v>4195</v>
      </c>
      <c r="G25" s="72">
        <v>4130</v>
      </c>
      <c r="H25" s="72">
        <v>961</v>
      </c>
      <c r="I25" s="72">
        <v>727</v>
      </c>
      <c r="J25" s="72">
        <v>695</v>
      </c>
      <c r="K25" s="72">
        <v>694</v>
      </c>
      <c r="L25" s="72">
        <v>753</v>
      </c>
      <c r="M25" s="72">
        <v>562</v>
      </c>
      <c r="N25" s="72">
        <v>616</v>
      </c>
      <c r="O25" s="72">
        <v>599</v>
      </c>
      <c r="P25" s="72">
        <v>0</v>
      </c>
      <c r="Q25" s="72">
        <v>0</v>
      </c>
      <c r="R25" s="72">
        <v>0</v>
      </c>
      <c r="S25" s="72">
        <v>0</v>
      </c>
      <c r="T25" s="72">
        <v>0</v>
      </c>
      <c r="U25" s="72">
        <v>0</v>
      </c>
      <c r="V25" s="72">
        <v>0</v>
      </c>
      <c r="W25" s="72">
        <v>0</v>
      </c>
      <c r="X25" s="72">
        <v>5373</v>
      </c>
      <c r="Y25" s="72">
        <v>5373</v>
      </c>
      <c r="Z25" s="72">
        <v>0</v>
      </c>
      <c r="AA25" s="72">
        <v>0</v>
      </c>
      <c r="AB25" s="62">
        <v>0</v>
      </c>
      <c r="AC25" s="62">
        <v>0</v>
      </c>
      <c r="AD25" s="62">
        <v>0</v>
      </c>
      <c r="AE25" s="62">
        <v>0</v>
      </c>
      <c r="AF25" s="62">
        <v>0</v>
      </c>
      <c r="AG25" s="62">
        <v>0</v>
      </c>
      <c r="AH25" s="62">
        <v>0</v>
      </c>
      <c r="AI25" s="62">
        <v>0</v>
      </c>
      <c r="AJ25" s="62">
        <v>0</v>
      </c>
      <c r="AK25" s="62">
        <v>0</v>
      </c>
      <c r="AL25" s="62">
        <v>0</v>
      </c>
      <c r="AM25" s="62">
        <v>0</v>
      </c>
      <c r="AN25" s="62">
        <v>0</v>
      </c>
      <c r="AO25" s="62">
        <v>0</v>
      </c>
      <c r="AP25" s="62">
        <v>226</v>
      </c>
      <c r="AQ25" s="62">
        <v>205</v>
      </c>
      <c r="AR25" s="62">
        <v>180</v>
      </c>
      <c r="AS25" s="62">
        <v>176</v>
      </c>
      <c r="AT25" s="62">
        <v>165</v>
      </c>
      <c r="AU25" s="62">
        <v>158</v>
      </c>
      <c r="AV25" s="62">
        <v>0</v>
      </c>
      <c r="AW25" s="62">
        <v>345</v>
      </c>
      <c r="AX25" s="62">
        <v>345</v>
      </c>
      <c r="AY25" s="62">
        <v>0</v>
      </c>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row>
    <row r="26" spans="2:92">
      <c r="B26" s="154" t="s">
        <v>111</v>
      </c>
      <c r="C26" s="15"/>
      <c r="D26" s="73" t="s">
        <v>112</v>
      </c>
      <c r="E26" s="73">
        <v>399361</v>
      </c>
      <c r="F26" s="73">
        <v>472824</v>
      </c>
      <c r="G26" s="73">
        <v>425601</v>
      </c>
      <c r="H26" s="73">
        <v>357641</v>
      </c>
      <c r="I26" s="73">
        <v>387404</v>
      </c>
      <c r="J26" s="73">
        <v>429097</v>
      </c>
      <c r="K26" s="73">
        <v>397207</v>
      </c>
      <c r="L26" s="73">
        <v>332857</v>
      </c>
      <c r="M26" s="73">
        <v>397734</v>
      </c>
      <c r="N26" s="73">
        <v>429771</v>
      </c>
      <c r="O26" s="73">
        <v>392354</v>
      </c>
      <c r="P26" s="73">
        <v>323271</v>
      </c>
      <c r="Q26" s="73">
        <v>396816</v>
      </c>
      <c r="R26" s="73">
        <v>456137</v>
      </c>
      <c r="S26" s="73">
        <v>411813</v>
      </c>
      <c r="T26" s="73">
        <v>338077</v>
      </c>
      <c r="U26" s="73">
        <v>431625</v>
      </c>
      <c r="V26" s="73">
        <v>464909</v>
      </c>
      <c r="W26" s="73">
        <v>427686</v>
      </c>
      <c r="X26" s="73">
        <v>369110</v>
      </c>
      <c r="Y26" s="73">
        <v>444654</v>
      </c>
      <c r="Z26" s="22">
        <v>479170</v>
      </c>
      <c r="AA26" s="73">
        <v>491063</v>
      </c>
      <c r="AB26" s="22">
        <v>404481</v>
      </c>
      <c r="AC26" s="22">
        <v>473722</v>
      </c>
      <c r="AD26" s="22">
        <v>674166</v>
      </c>
      <c r="AE26" s="22">
        <v>703950</v>
      </c>
      <c r="AF26" s="22">
        <v>661448</v>
      </c>
      <c r="AG26" s="22">
        <v>735248</v>
      </c>
      <c r="AH26" s="22">
        <v>777541</v>
      </c>
      <c r="AI26" s="22">
        <v>766254</v>
      </c>
      <c r="AJ26" s="22">
        <v>709564</v>
      </c>
      <c r="AK26" s="22">
        <v>814387</v>
      </c>
      <c r="AL26" s="22">
        <v>838774</v>
      </c>
      <c r="AM26" s="22">
        <v>831090</v>
      </c>
      <c r="AN26" s="22">
        <v>802960</v>
      </c>
      <c r="AO26" s="22">
        <v>911760</v>
      </c>
      <c r="AP26" s="22">
        <v>916276</v>
      </c>
      <c r="AQ26" s="22">
        <v>864104</v>
      </c>
      <c r="AR26" s="22">
        <v>794015</v>
      </c>
      <c r="AS26" s="22">
        <v>877565</v>
      </c>
      <c r="AT26" s="22">
        <v>827195</v>
      </c>
      <c r="AU26" s="22">
        <v>832645</v>
      </c>
      <c r="AV26" s="22">
        <v>818786</v>
      </c>
      <c r="AW26" s="22">
        <v>864931</v>
      </c>
      <c r="AX26" s="22">
        <v>877698</v>
      </c>
      <c r="AY26" s="22">
        <v>843234</v>
      </c>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row>
    <row r="27" spans="2:92" ht="27.75" customHeight="1">
      <c r="B27" s="150" t="s">
        <v>113</v>
      </c>
      <c r="C27" s="16"/>
      <c r="D27" s="74"/>
      <c r="E27" s="74"/>
      <c r="F27" s="74"/>
      <c r="G27" s="74"/>
      <c r="H27" s="74"/>
      <c r="I27" s="74"/>
      <c r="J27" s="74"/>
      <c r="K27" s="74"/>
      <c r="L27" s="74"/>
      <c r="M27" s="74"/>
      <c r="N27" s="74"/>
      <c r="O27" s="74"/>
      <c r="P27" s="74"/>
      <c r="Q27" s="74"/>
      <c r="R27" s="74"/>
      <c r="S27" s="74"/>
      <c r="T27" s="74"/>
      <c r="U27" s="74"/>
      <c r="V27" s="74"/>
      <c r="W27" s="74"/>
      <c r="X27" s="74"/>
      <c r="Y27" s="74"/>
      <c r="Z27" s="75"/>
      <c r="AA27" s="74"/>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row>
    <row r="28" spans="2:92">
      <c r="B28" s="151" t="s">
        <v>114</v>
      </c>
      <c r="C28" s="52"/>
      <c r="D28" s="60" t="s">
        <v>115</v>
      </c>
      <c r="E28" s="60">
        <v>204953</v>
      </c>
      <c r="F28" s="60">
        <v>187430</v>
      </c>
      <c r="G28" s="60">
        <v>204288</v>
      </c>
      <c r="H28" s="60">
        <v>208077</v>
      </c>
      <c r="I28" s="60">
        <v>202562</v>
      </c>
      <c r="J28" s="60">
        <v>182917</v>
      </c>
      <c r="K28" s="60">
        <v>199781</v>
      </c>
      <c r="L28" s="60">
        <v>202511</v>
      </c>
      <c r="M28" s="60">
        <v>197536</v>
      </c>
      <c r="N28" s="60">
        <v>179715</v>
      </c>
      <c r="O28" s="60">
        <v>200129</v>
      </c>
      <c r="P28" s="60">
        <v>204118</v>
      </c>
      <c r="Q28" s="60">
        <v>213076</v>
      </c>
      <c r="R28" s="60">
        <v>189882</v>
      </c>
      <c r="S28" s="60">
        <v>209437</v>
      </c>
      <c r="T28" s="60">
        <v>215869</v>
      </c>
      <c r="U28" s="60">
        <v>229525</v>
      </c>
      <c r="V28" s="60">
        <v>201554</v>
      </c>
      <c r="W28" s="60">
        <v>227093</v>
      </c>
      <c r="X28" s="60">
        <v>224620</v>
      </c>
      <c r="Y28" s="60">
        <v>237426</v>
      </c>
      <c r="Z28" s="58">
        <v>237593</v>
      </c>
      <c r="AA28" s="60">
        <v>261690</v>
      </c>
      <c r="AB28" s="60">
        <v>262484</v>
      </c>
      <c r="AC28" s="60">
        <v>277364</v>
      </c>
      <c r="AD28" s="60">
        <v>240568</v>
      </c>
      <c r="AE28" s="60">
        <v>279412</v>
      </c>
      <c r="AF28" s="60">
        <v>265426</v>
      </c>
      <c r="AG28" s="60">
        <v>276627</v>
      </c>
      <c r="AH28" s="60">
        <v>277169</v>
      </c>
      <c r="AI28" s="60">
        <v>306889</v>
      </c>
      <c r="AJ28" s="60">
        <v>293440</v>
      </c>
      <c r="AK28" s="60">
        <v>311741</v>
      </c>
      <c r="AL28" s="60">
        <v>279264</v>
      </c>
      <c r="AM28" s="60">
        <v>305254</v>
      </c>
      <c r="AN28" s="60">
        <v>304099</v>
      </c>
      <c r="AO28" s="60">
        <v>314855</v>
      </c>
      <c r="AP28" s="60">
        <v>294790</v>
      </c>
      <c r="AQ28" s="60">
        <v>310840</v>
      </c>
      <c r="AR28" s="60">
        <v>292942</v>
      </c>
      <c r="AS28" s="60">
        <v>309992</v>
      </c>
      <c r="AT28" s="60">
        <v>312485</v>
      </c>
      <c r="AU28" s="60">
        <v>355354</v>
      </c>
      <c r="AV28" s="60">
        <v>347799</v>
      </c>
      <c r="AW28" s="60">
        <v>355261</v>
      </c>
      <c r="AX28" s="60">
        <v>337003</v>
      </c>
      <c r="AY28" s="60">
        <v>368463</v>
      </c>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row>
    <row r="29" spans="2:92">
      <c r="B29" s="152" t="s">
        <v>116</v>
      </c>
      <c r="C29" s="14"/>
      <c r="D29" s="71"/>
      <c r="E29" s="71">
        <v>13551</v>
      </c>
      <c r="F29" s="71">
        <v>13551</v>
      </c>
      <c r="G29" s="71">
        <v>12618</v>
      </c>
      <c r="H29" s="71">
        <v>12618</v>
      </c>
      <c r="I29" s="71">
        <v>12618</v>
      </c>
      <c r="J29" s="71">
        <v>12618</v>
      </c>
      <c r="K29" s="71">
        <v>12618</v>
      </c>
      <c r="L29" s="71">
        <v>12618</v>
      </c>
      <c r="M29" s="71">
        <v>12618</v>
      </c>
      <c r="N29" s="71">
        <v>12618</v>
      </c>
      <c r="O29" s="71">
        <v>12618</v>
      </c>
      <c r="P29" s="71">
        <v>12618</v>
      </c>
      <c r="Q29" s="71">
        <v>12618</v>
      </c>
      <c r="R29" s="71">
        <v>12618</v>
      </c>
      <c r="S29" s="71">
        <v>12618</v>
      </c>
      <c r="T29" s="71">
        <v>12618</v>
      </c>
      <c r="U29" s="71">
        <v>12618</v>
      </c>
      <c r="V29" s="71">
        <v>12618</v>
      </c>
      <c r="W29" s="71">
        <v>12618</v>
      </c>
      <c r="X29" s="71">
        <v>12618</v>
      </c>
      <c r="Y29" s="71">
        <v>12618</v>
      </c>
      <c r="Z29" s="71">
        <v>12618</v>
      </c>
      <c r="AA29" s="71">
        <v>12618</v>
      </c>
      <c r="AB29" s="61">
        <v>12618</v>
      </c>
      <c r="AC29" s="61">
        <v>12618</v>
      </c>
      <c r="AD29" s="61">
        <v>12618</v>
      </c>
      <c r="AE29" s="61">
        <v>12618</v>
      </c>
      <c r="AF29" s="61">
        <v>12618</v>
      </c>
      <c r="AG29" s="61">
        <v>12618</v>
      </c>
      <c r="AH29" s="61">
        <v>12618</v>
      </c>
      <c r="AI29" s="61">
        <v>12618</v>
      </c>
      <c r="AJ29" s="61">
        <v>12618</v>
      </c>
      <c r="AK29" s="61">
        <v>12618</v>
      </c>
      <c r="AL29" s="61">
        <v>12618</v>
      </c>
      <c r="AM29" s="61">
        <v>12618</v>
      </c>
      <c r="AN29" s="61">
        <v>12618</v>
      </c>
      <c r="AO29" s="61">
        <v>12618</v>
      </c>
      <c r="AP29" s="61">
        <v>12618</v>
      </c>
      <c r="AQ29" s="61">
        <v>12618</v>
      </c>
      <c r="AR29" s="61">
        <v>12618</v>
      </c>
      <c r="AS29" s="61">
        <v>12618</v>
      </c>
      <c r="AT29" s="61">
        <v>12618</v>
      </c>
      <c r="AU29" s="61">
        <v>12618</v>
      </c>
      <c r="AV29" s="61">
        <v>12618</v>
      </c>
      <c r="AW29" s="61">
        <v>12618</v>
      </c>
      <c r="AX29" s="61">
        <v>12618</v>
      </c>
      <c r="AY29" s="61">
        <v>12618</v>
      </c>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row>
    <row r="30" spans="2:92">
      <c r="B30" s="152" t="s">
        <v>117</v>
      </c>
      <c r="C30" s="14"/>
      <c r="D30" s="71"/>
      <c r="E30" s="71">
        <v>0</v>
      </c>
      <c r="F30" s="71">
        <v>0</v>
      </c>
      <c r="G30" s="71">
        <v>0</v>
      </c>
      <c r="H30" s="71">
        <v>0</v>
      </c>
      <c r="I30" s="71">
        <v>0</v>
      </c>
      <c r="J30" s="71">
        <v>0</v>
      </c>
      <c r="K30" s="71">
        <v>0</v>
      </c>
      <c r="L30" s="71">
        <v>0</v>
      </c>
      <c r="M30" s="71">
        <v>0</v>
      </c>
      <c r="N30" s="71">
        <v>0</v>
      </c>
      <c r="O30" s="71">
        <v>0</v>
      </c>
      <c r="P30" s="71">
        <v>0</v>
      </c>
      <c r="Q30" s="71">
        <v>0</v>
      </c>
      <c r="R30" s="71">
        <v>0</v>
      </c>
      <c r="S30" s="71">
        <v>0</v>
      </c>
      <c r="T30" s="71">
        <v>0</v>
      </c>
      <c r="U30" s="71">
        <v>0</v>
      </c>
      <c r="V30" s="71">
        <v>0</v>
      </c>
      <c r="W30" s="71">
        <v>0</v>
      </c>
      <c r="X30" s="71">
        <v>0</v>
      </c>
      <c r="Y30" s="71">
        <v>0</v>
      </c>
      <c r="Z30" s="71">
        <v>0</v>
      </c>
      <c r="AA30" s="71">
        <v>0</v>
      </c>
      <c r="AB30" s="61">
        <v>0</v>
      </c>
      <c r="AC30" s="61">
        <v>0</v>
      </c>
      <c r="AD30" s="61">
        <v>-23652</v>
      </c>
      <c r="AE30" s="61">
        <v>-23503</v>
      </c>
      <c r="AF30" s="61">
        <v>-28670</v>
      </c>
      <c r="AG30" s="61">
        <v>-28670</v>
      </c>
      <c r="AH30" s="61">
        <v>-28670</v>
      </c>
      <c r="AI30" s="61">
        <v>-28670</v>
      </c>
      <c r="AJ30" s="61">
        <v>-37900</v>
      </c>
      <c r="AK30" s="61">
        <v>-37900</v>
      </c>
      <c r="AL30" s="61">
        <v>-43260</v>
      </c>
      <c r="AM30" s="61">
        <v>-43260</v>
      </c>
      <c r="AN30" s="61">
        <v>-42726</v>
      </c>
      <c r="AO30" s="61">
        <v>-42726</v>
      </c>
      <c r="AP30" s="61">
        <v>-42538</v>
      </c>
      <c r="AQ30" s="61">
        <v>-42538</v>
      </c>
      <c r="AR30" s="61">
        <v>-45267</v>
      </c>
      <c r="AS30" s="61">
        <v>-45267</v>
      </c>
      <c r="AT30" s="61">
        <v>-33152</v>
      </c>
      <c r="AU30" s="61">
        <v>-33152</v>
      </c>
      <c r="AV30" s="61">
        <v>-33679</v>
      </c>
      <c r="AW30" s="61">
        <v>-33679</v>
      </c>
      <c r="AX30" s="61">
        <v>-30401</v>
      </c>
      <c r="AY30" s="61">
        <v>-30401</v>
      </c>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row>
    <row r="31" spans="2:92">
      <c r="B31" s="152" t="s">
        <v>118</v>
      </c>
      <c r="C31" s="14"/>
      <c r="D31" s="71"/>
      <c r="E31" s="71">
        <v>-28920</v>
      </c>
      <c r="F31" s="71">
        <v>-28920</v>
      </c>
      <c r="G31" s="71">
        <v>0</v>
      </c>
      <c r="H31" s="71">
        <v>0</v>
      </c>
      <c r="I31" s="71">
        <v>0</v>
      </c>
      <c r="J31" s="71">
        <v>0</v>
      </c>
      <c r="K31" s="71">
        <v>0</v>
      </c>
      <c r="L31" s="71">
        <v>0</v>
      </c>
      <c r="M31" s="71">
        <v>0</v>
      </c>
      <c r="N31" s="71">
        <v>0</v>
      </c>
      <c r="O31" s="71">
        <v>0</v>
      </c>
      <c r="P31" s="71">
        <v>0</v>
      </c>
      <c r="Q31" s="71">
        <v>0</v>
      </c>
      <c r="R31" s="71">
        <v>0</v>
      </c>
      <c r="S31" s="71">
        <v>0</v>
      </c>
      <c r="T31" s="71">
        <v>0</v>
      </c>
      <c r="U31" s="71">
        <v>0</v>
      </c>
      <c r="V31" s="71">
        <v>0</v>
      </c>
      <c r="W31" s="71">
        <v>0</v>
      </c>
      <c r="X31" s="71">
        <v>0</v>
      </c>
      <c r="Y31" s="71">
        <v>0</v>
      </c>
      <c r="Z31" s="71">
        <v>0</v>
      </c>
      <c r="AA31" s="71">
        <v>0</v>
      </c>
      <c r="AB31" s="61">
        <v>0</v>
      </c>
      <c r="AC31" s="61">
        <v>0</v>
      </c>
      <c r="AD31" s="61">
        <v>0</v>
      </c>
      <c r="AE31" s="61">
        <v>0</v>
      </c>
      <c r="AF31" s="61">
        <v>0</v>
      </c>
      <c r="AG31" s="61">
        <v>0</v>
      </c>
      <c r="AH31" s="61">
        <v>0</v>
      </c>
      <c r="AI31" s="61">
        <v>0</v>
      </c>
      <c r="AJ31" s="61">
        <v>0</v>
      </c>
      <c r="AK31" s="61">
        <v>0</v>
      </c>
      <c r="AL31" s="61">
        <v>0</v>
      </c>
      <c r="AM31" s="61">
        <v>0</v>
      </c>
      <c r="AN31" s="61">
        <v>0</v>
      </c>
      <c r="AO31" s="61">
        <v>0</v>
      </c>
      <c r="AP31" s="61">
        <v>0</v>
      </c>
      <c r="AQ31" s="61">
        <v>0</v>
      </c>
      <c r="AR31" s="61">
        <v>0</v>
      </c>
      <c r="AS31" s="61">
        <v>0</v>
      </c>
      <c r="AT31" s="61">
        <v>0</v>
      </c>
      <c r="AU31" s="61">
        <v>0</v>
      </c>
      <c r="AV31" s="61">
        <v>0</v>
      </c>
      <c r="AW31" s="61">
        <v>0</v>
      </c>
      <c r="AX31" s="61">
        <v>0</v>
      </c>
      <c r="AY31" s="61">
        <v>0</v>
      </c>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row>
    <row r="32" spans="2:92">
      <c r="B32" s="152" t="s">
        <v>119</v>
      </c>
      <c r="C32" s="14"/>
      <c r="D32" s="71"/>
      <c r="E32" s="71">
        <v>-9331</v>
      </c>
      <c r="F32" s="71">
        <v>-9233</v>
      </c>
      <c r="G32" s="71">
        <v>-11457</v>
      </c>
      <c r="H32" s="71">
        <v>-12776</v>
      </c>
      <c r="I32" s="71">
        <v>-23547</v>
      </c>
      <c r="J32" s="71">
        <v>-24853</v>
      </c>
      <c r="K32" s="71">
        <v>-25164</v>
      </c>
      <c r="L32" s="71">
        <v>-26486</v>
      </c>
      <c r="M32" s="71">
        <v>-34475</v>
      </c>
      <c r="N32" s="71">
        <v>-32764</v>
      </c>
      <c r="O32" s="71">
        <v>-33771</v>
      </c>
      <c r="P32" s="71">
        <v>-35874</v>
      </c>
      <c r="Q32" s="71">
        <v>-38715</v>
      </c>
      <c r="R32" s="71">
        <v>-36045</v>
      </c>
      <c r="S32" s="71">
        <v>-37862</v>
      </c>
      <c r="T32" s="71">
        <v>-36443</v>
      </c>
      <c r="U32" s="71">
        <v>-38098</v>
      </c>
      <c r="V32" s="71">
        <v>-39009</v>
      </c>
      <c r="W32" s="71">
        <v>-39958</v>
      </c>
      <c r="X32" s="71">
        <v>-41456</v>
      </c>
      <c r="Y32" s="71">
        <v>-40671</v>
      </c>
      <c r="Z32" s="71">
        <v>-38743</v>
      </c>
      <c r="AA32" s="71">
        <v>-41108</v>
      </c>
      <c r="AB32" s="61">
        <v>-39735</v>
      </c>
      <c r="AC32" s="61">
        <v>-39164</v>
      </c>
      <c r="AD32" s="61">
        <v>-38534</v>
      </c>
      <c r="AE32" s="61">
        <v>-33616</v>
      </c>
      <c r="AF32" s="61">
        <v>-34366</v>
      </c>
      <c r="AG32" s="61">
        <v>-37379</v>
      </c>
      <c r="AH32" s="61">
        <v>-37567</v>
      </c>
      <c r="AI32" s="61">
        <v>-40130</v>
      </c>
      <c r="AJ32" s="61">
        <v>0</v>
      </c>
      <c r="AK32" s="61">
        <v>0</v>
      </c>
      <c r="AL32" s="61">
        <v>0</v>
      </c>
      <c r="AM32" s="61">
        <v>0</v>
      </c>
      <c r="AN32" s="61">
        <v>0</v>
      </c>
      <c r="AO32" s="61">
        <v>0</v>
      </c>
      <c r="AP32" s="61">
        <v>0</v>
      </c>
      <c r="AQ32" s="61">
        <v>0</v>
      </c>
      <c r="AR32" s="61">
        <v>0</v>
      </c>
      <c r="AS32" s="61">
        <v>0</v>
      </c>
      <c r="AT32" s="61">
        <v>0</v>
      </c>
      <c r="AU32" s="61">
        <v>0</v>
      </c>
      <c r="AV32" s="61">
        <v>0</v>
      </c>
      <c r="AW32" s="61">
        <v>0</v>
      </c>
      <c r="AX32" s="61">
        <v>0</v>
      </c>
      <c r="AY32" s="61">
        <v>0</v>
      </c>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row>
    <row r="33" spans="2:92">
      <c r="B33" s="152" t="s">
        <v>120</v>
      </c>
      <c r="C33" s="14"/>
      <c r="D33" s="71"/>
      <c r="E33" s="71">
        <v>0</v>
      </c>
      <c r="F33" s="71">
        <v>80</v>
      </c>
      <c r="G33" s="71">
        <v>80</v>
      </c>
      <c r="H33" s="71">
        <v>80</v>
      </c>
      <c r="I33" s="71">
        <v>80</v>
      </c>
      <c r="J33" s="71">
        <v>80</v>
      </c>
      <c r="K33" s="71">
        <v>80</v>
      </c>
      <c r="L33" s="71">
        <v>85</v>
      </c>
      <c r="M33" s="71">
        <v>85</v>
      </c>
      <c r="N33" s="71">
        <v>85</v>
      </c>
      <c r="O33" s="71">
        <v>85</v>
      </c>
      <c r="P33" s="71">
        <v>85</v>
      </c>
      <c r="Q33" s="71">
        <v>85</v>
      </c>
      <c r="R33" s="71">
        <v>85</v>
      </c>
      <c r="S33" s="71">
        <v>85</v>
      </c>
      <c r="T33" s="71">
        <v>85</v>
      </c>
      <c r="U33" s="71">
        <v>85</v>
      </c>
      <c r="V33" s="71">
        <v>85</v>
      </c>
      <c r="W33" s="71">
        <v>85</v>
      </c>
      <c r="X33" s="71">
        <v>85</v>
      </c>
      <c r="Y33" s="71">
        <v>85</v>
      </c>
      <c r="Z33" s="71">
        <v>85</v>
      </c>
      <c r="AA33" s="71">
        <v>85</v>
      </c>
      <c r="AB33" s="61">
        <v>85</v>
      </c>
      <c r="AC33" s="61">
        <v>85</v>
      </c>
      <c r="AD33" s="61">
        <v>86</v>
      </c>
      <c r="AE33" s="61">
        <v>86</v>
      </c>
      <c r="AF33" s="61">
        <v>337</v>
      </c>
      <c r="AG33" s="61">
        <v>337</v>
      </c>
      <c r="AH33" s="61">
        <v>337</v>
      </c>
      <c r="AI33" s="61">
        <v>337</v>
      </c>
      <c r="AJ33" s="61">
        <v>0</v>
      </c>
      <c r="AK33" s="61">
        <v>0</v>
      </c>
      <c r="AL33" s="61">
        <v>-41906</v>
      </c>
      <c r="AM33" s="61">
        <v>0</v>
      </c>
      <c r="AN33" s="61">
        <v>0</v>
      </c>
      <c r="AO33" s="61">
        <v>-41052</v>
      </c>
      <c r="AP33" s="61">
        <v>0</v>
      </c>
      <c r="AQ33" s="61">
        <v>0</v>
      </c>
      <c r="AR33" s="61">
        <v>0</v>
      </c>
      <c r="AS33" s="61">
        <v>0</v>
      </c>
      <c r="AT33" s="61">
        <v>0</v>
      </c>
      <c r="AU33" s="61">
        <v>0</v>
      </c>
      <c r="AV33" s="61">
        <v>0</v>
      </c>
      <c r="AW33" s="61">
        <v>0</v>
      </c>
      <c r="AX33" s="61">
        <v>0</v>
      </c>
      <c r="AY33" s="61">
        <v>0</v>
      </c>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row>
    <row r="34" spans="2:92">
      <c r="B34" s="152" t="s">
        <v>121</v>
      </c>
      <c r="C34" s="14"/>
      <c r="D34" s="71"/>
      <c r="E34" s="71">
        <v>157689</v>
      </c>
      <c r="F34" s="71">
        <v>147030</v>
      </c>
      <c r="G34" s="71">
        <v>126431</v>
      </c>
      <c r="H34" s="71">
        <v>126431</v>
      </c>
      <c r="I34" s="71">
        <v>125594</v>
      </c>
      <c r="J34" s="71">
        <v>123901</v>
      </c>
      <c r="K34" s="71">
        <v>123901</v>
      </c>
      <c r="L34" s="71">
        <v>123901</v>
      </c>
      <c r="M34" s="71">
        <v>123901</v>
      </c>
      <c r="N34" s="71">
        <v>117927</v>
      </c>
      <c r="O34" s="71">
        <v>117927</v>
      </c>
      <c r="P34" s="71">
        <v>117927</v>
      </c>
      <c r="Q34" s="71">
        <v>117927</v>
      </c>
      <c r="R34" s="71">
        <v>131244</v>
      </c>
      <c r="S34" s="71">
        <v>131244</v>
      </c>
      <c r="T34" s="71">
        <v>131244</v>
      </c>
      <c r="U34" s="71">
        <v>131244</v>
      </c>
      <c r="V34" s="71">
        <v>131258</v>
      </c>
      <c r="W34" s="71">
        <v>131258</v>
      </c>
      <c r="X34" s="71">
        <v>131258</v>
      </c>
      <c r="Y34" s="71">
        <v>131258</v>
      </c>
      <c r="Z34" s="71">
        <v>144683</v>
      </c>
      <c r="AA34" s="71">
        <v>144683</v>
      </c>
      <c r="AB34" s="61">
        <v>144683</v>
      </c>
      <c r="AC34" s="61">
        <v>144683</v>
      </c>
      <c r="AD34" s="61">
        <v>167231</v>
      </c>
      <c r="AE34" s="61">
        <v>167231</v>
      </c>
      <c r="AF34" s="61">
        <v>167231</v>
      </c>
      <c r="AG34" s="61">
        <v>167231</v>
      </c>
      <c r="AH34" s="61">
        <v>182036</v>
      </c>
      <c r="AI34" s="61">
        <v>182036</v>
      </c>
      <c r="AJ34" s="61">
        <v>0</v>
      </c>
      <c r="AK34" s="61">
        <v>0</v>
      </c>
      <c r="AL34" s="61">
        <v>0</v>
      </c>
      <c r="AM34" s="61">
        <v>0</v>
      </c>
      <c r="AN34" s="61">
        <v>0</v>
      </c>
      <c r="AO34" s="61">
        <v>0</v>
      </c>
      <c r="AP34" s="61">
        <v>0</v>
      </c>
      <c r="AQ34" s="61">
        <v>0</v>
      </c>
      <c r="AR34" s="61">
        <v>0</v>
      </c>
      <c r="AS34" s="61">
        <v>0</v>
      </c>
      <c r="AT34" s="61">
        <v>0</v>
      </c>
      <c r="AU34" s="61">
        <v>0</v>
      </c>
      <c r="AV34" s="61">
        <v>0</v>
      </c>
      <c r="AW34" s="61">
        <v>0</v>
      </c>
      <c r="AX34" s="61">
        <v>0</v>
      </c>
      <c r="AY34" s="61">
        <v>0</v>
      </c>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row>
    <row r="35" spans="2:92">
      <c r="B35" s="152" t="s">
        <v>122</v>
      </c>
      <c r="C35" s="14"/>
      <c r="D35" s="71"/>
      <c r="E35" s="71">
        <v>36</v>
      </c>
      <c r="F35" s="71">
        <v>36</v>
      </c>
      <c r="G35" s="71">
        <v>36</v>
      </c>
      <c r="H35" s="71">
        <v>36</v>
      </c>
      <c r="I35" s="71">
        <v>36</v>
      </c>
      <c r="J35" s="71">
        <v>36</v>
      </c>
      <c r="K35" s="71">
        <v>36</v>
      </c>
      <c r="L35" s="71">
        <v>36</v>
      </c>
      <c r="M35" s="71">
        <v>36</v>
      </c>
      <c r="N35" s="71">
        <v>36</v>
      </c>
      <c r="O35" s="71">
        <v>36</v>
      </c>
      <c r="P35" s="71">
        <v>36</v>
      </c>
      <c r="Q35" s="71">
        <v>36</v>
      </c>
      <c r="R35" s="71">
        <v>36</v>
      </c>
      <c r="S35" s="71">
        <v>36</v>
      </c>
      <c r="T35" s="71">
        <v>36</v>
      </c>
      <c r="U35" s="71">
        <v>36</v>
      </c>
      <c r="V35" s="71">
        <v>-1973</v>
      </c>
      <c r="W35" s="71">
        <v>-443</v>
      </c>
      <c r="X35" s="71">
        <v>-1744</v>
      </c>
      <c r="Y35" s="71">
        <v>36</v>
      </c>
      <c r="Z35" s="71">
        <v>36</v>
      </c>
      <c r="AA35" s="71">
        <v>36</v>
      </c>
      <c r="AB35" s="61">
        <v>383</v>
      </c>
      <c r="AC35" s="61">
        <v>383</v>
      </c>
      <c r="AD35" s="61">
        <v>379</v>
      </c>
      <c r="AE35" s="61">
        <v>383</v>
      </c>
      <c r="AF35" s="61">
        <v>354</v>
      </c>
      <c r="AG35" s="61">
        <v>354</v>
      </c>
      <c r="AH35" s="61">
        <v>672</v>
      </c>
      <c r="AI35" s="61">
        <v>354</v>
      </c>
      <c r="AJ35" s="61">
        <v>-42092</v>
      </c>
      <c r="AK35" s="61">
        <v>-40130</v>
      </c>
      <c r="AL35" s="61">
        <v>0</v>
      </c>
      <c r="AM35" s="61">
        <v>-39181</v>
      </c>
      <c r="AN35" s="61">
        <v>-40711</v>
      </c>
      <c r="AO35" s="61">
        <v>0</v>
      </c>
      <c r="AP35" s="61">
        <v>-39368</v>
      </c>
      <c r="AQ35" s="61">
        <v>-43240</v>
      </c>
      <c r="AR35" s="61">
        <v>-55700</v>
      </c>
      <c r="AS35" s="61">
        <v>-54960</v>
      </c>
      <c r="AT35" s="61">
        <v>-58701</v>
      </c>
      <c r="AU35" s="61">
        <v>-56452</v>
      </c>
      <c r="AV35" s="61">
        <v>-64118</v>
      </c>
      <c r="AW35" s="61">
        <v>-66587</v>
      </c>
      <c r="AX35" s="61">
        <v>-68347</v>
      </c>
      <c r="AY35" s="61">
        <v>-71504</v>
      </c>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row>
    <row r="36" spans="2:92">
      <c r="B36" s="152" t="s">
        <v>123</v>
      </c>
      <c r="C36" s="14"/>
      <c r="D36" s="71"/>
      <c r="E36" s="71">
        <v>71928</v>
      </c>
      <c r="F36" s="71">
        <v>64886</v>
      </c>
      <c r="G36" s="71">
        <v>76580</v>
      </c>
      <c r="H36" s="71">
        <v>81688</v>
      </c>
      <c r="I36" s="71">
        <v>87781</v>
      </c>
      <c r="J36" s="71">
        <v>71135</v>
      </c>
      <c r="K36" s="71">
        <v>88310</v>
      </c>
      <c r="L36" s="71">
        <v>92357</v>
      </c>
      <c r="M36" s="71">
        <v>95371</v>
      </c>
      <c r="N36" s="71">
        <v>81813</v>
      </c>
      <c r="O36" s="71">
        <v>103234</v>
      </c>
      <c r="P36" s="71">
        <v>109326</v>
      </c>
      <c r="Q36" s="71">
        <v>121125</v>
      </c>
      <c r="R36" s="71">
        <v>81944</v>
      </c>
      <c r="S36" s="71">
        <v>103316</v>
      </c>
      <c r="T36" s="71">
        <v>108329</v>
      </c>
      <c r="U36" s="71">
        <v>123640</v>
      </c>
      <c r="V36" s="71">
        <v>98575</v>
      </c>
      <c r="W36" s="71">
        <v>123533</v>
      </c>
      <c r="X36" s="71">
        <v>123859</v>
      </c>
      <c r="Y36" s="71">
        <v>134100</v>
      </c>
      <c r="Z36" s="71">
        <v>118914</v>
      </c>
      <c r="AA36" s="71">
        <v>145376</v>
      </c>
      <c r="AB36" s="61">
        <v>144450</v>
      </c>
      <c r="AC36" s="61">
        <v>158759</v>
      </c>
      <c r="AD36" s="61">
        <v>122440</v>
      </c>
      <c r="AE36" s="61">
        <v>156213</v>
      </c>
      <c r="AF36" s="61">
        <v>147922</v>
      </c>
      <c r="AG36" s="61">
        <v>162136</v>
      </c>
      <c r="AH36" s="61">
        <v>147743</v>
      </c>
      <c r="AI36" s="61">
        <v>180344</v>
      </c>
      <c r="AJ36" s="61">
        <v>360814</v>
      </c>
      <c r="AK36" s="61">
        <v>377153</v>
      </c>
      <c r="AL36" s="61">
        <v>351812</v>
      </c>
      <c r="AM36" s="61">
        <v>375077</v>
      </c>
      <c r="AN36" s="61">
        <v>374918</v>
      </c>
      <c r="AO36" s="61">
        <v>386015</v>
      </c>
      <c r="AP36" s="61">
        <v>364078</v>
      </c>
      <c r="AQ36" s="61">
        <v>384000</v>
      </c>
      <c r="AR36" s="61">
        <v>381291</v>
      </c>
      <c r="AS36" s="61">
        <v>397601</v>
      </c>
      <c r="AT36" s="61">
        <v>391720</v>
      </c>
      <c r="AU36" s="61">
        <v>432340</v>
      </c>
      <c r="AV36" s="61">
        <v>432978</v>
      </c>
      <c r="AW36" s="61">
        <v>442909</v>
      </c>
      <c r="AX36" s="61">
        <v>423133</v>
      </c>
      <c r="AY36" s="61">
        <v>457750</v>
      </c>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row>
    <row r="37" spans="2:92">
      <c r="B37" s="151" t="s">
        <v>124</v>
      </c>
      <c r="C37" s="52"/>
      <c r="D37" s="60"/>
      <c r="E37" s="60">
        <v>8945</v>
      </c>
      <c r="F37" s="60">
        <v>9227</v>
      </c>
      <c r="G37" s="60">
        <v>9535</v>
      </c>
      <c r="H37" s="60">
        <v>9120</v>
      </c>
      <c r="I37" s="60">
        <v>5921</v>
      </c>
      <c r="J37" s="60">
        <v>5572</v>
      </c>
      <c r="K37" s="60">
        <v>5575</v>
      </c>
      <c r="L37" s="60">
        <v>4898</v>
      </c>
      <c r="M37" s="60">
        <v>3536</v>
      </c>
      <c r="N37" s="60">
        <v>4173</v>
      </c>
      <c r="O37" s="60">
        <v>4334</v>
      </c>
      <c r="P37" s="60">
        <v>3957</v>
      </c>
      <c r="Q37" s="60">
        <v>3633</v>
      </c>
      <c r="R37" s="60">
        <v>4411</v>
      </c>
      <c r="S37" s="60">
        <v>4318</v>
      </c>
      <c r="T37" s="60">
        <v>4453</v>
      </c>
      <c r="U37" s="60">
        <v>4364</v>
      </c>
      <c r="V37" s="60">
        <v>4128</v>
      </c>
      <c r="W37" s="60">
        <v>4437</v>
      </c>
      <c r="X37" s="60">
        <v>3918</v>
      </c>
      <c r="Y37" s="60">
        <v>4391</v>
      </c>
      <c r="Z37" s="60">
        <v>7603</v>
      </c>
      <c r="AA37" s="60">
        <v>6404</v>
      </c>
      <c r="AB37" s="60">
        <v>6428</v>
      </c>
      <c r="AC37" s="60">
        <v>6417</v>
      </c>
      <c r="AD37" s="60">
        <v>20973</v>
      </c>
      <c r="AE37" s="60">
        <v>23442</v>
      </c>
      <c r="AF37" s="60">
        <v>32941</v>
      </c>
      <c r="AG37" s="60">
        <v>33261</v>
      </c>
      <c r="AH37" s="60">
        <v>30244</v>
      </c>
      <c r="AI37" s="60">
        <v>32839</v>
      </c>
      <c r="AJ37" s="60">
        <v>32829</v>
      </c>
      <c r="AK37" s="60">
        <v>34822</v>
      </c>
      <c r="AL37" s="60">
        <v>28276</v>
      </c>
      <c r="AM37" s="60">
        <v>30940</v>
      </c>
      <c r="AN37" s="60">
        <v>29864</v>
      </c>
      <c r="AO37" s="60">
        <v>30984</v>
      </c>
      <c r="AP37" s="60">
        <v>29285</v>
      </c>
      <c r="AQ37" s="60">
        <v>30213</v>
      </c>
      <c r="AR37" s="60">
        <v>28300</v>
      </c>
      <c r="AS37" s="60">
        <v>30592</v>
      </c>
      <c r="AT37" s="60">
        <v>24542</v>
      </c>
      <c r="AU37" s="60">
        <v>27482</v>
      </c>
      <c r="AV37" s="60">
        <v>26345</v>
      </c>
      <c r="AW37" s="60">
        <v>26508</v>
      </c>
      <c r="AX37" s="60">
        <v>21850</v>
      </c>
      <c r="AY37" s="60">
        <v>21957</v>
      </c>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row>
    <row r="38" spans="2:92">
      <c r="B38" s="155" t="s">
        <v>125</v>
      </c>
      <c r="C38" s="76"/>
      <c r="D38" s="63"/>
      <c r="E38" s="63">
        <v>213898</v>
      </c>
      <c r="F38" s="63">
        <v>196657</v>
      </c>
      <c r="G38" s="63">
        <v>213823</v>
      </c>
      <c r="H38" s="63">
        <v>217197</v>
      </c>
      <c r="I38" s="63">
        <v>208483</v>
      </c>
      <c r="J38" s="63">
        <v>188489</v>
      </c>
      <c r="K38" s="63">
        <v>205356</v>
      </c>
      <c r="L38" s="63">
        <v>207409</v>
      </c>
      <c r="M38" s="63">
        <v>201072</v>
      </c>
      <c r="N38" s="63">
        <v>183888</v>
      </c>
      <c r="O38" s="63">
        <v>204463</v>
      </c>
      <c r="P38" s="63">
        <v>208075</v>
      </c>
      <c r="Q38" s="63">
        <v>216709</v>
      </c>
      <c r="R38" s="63">
        <v>194293</v>
      </c>
      <c r="S38" s="63">
        <v>213755</v>
      </c>
      <c r="T38" s="63">
        <v>220322</v>
      </c>
      <c r="U38" s="63">
        <v>233889</v>
      </c>
      <c r="V38" s="63">
        <v>205682</v>
      </c>
      <c r="W38" s="63">
        <v>231530</v>
      </c>
      <c r="X38" s="63">
        <v>228538</v>
      </c>
      <c r="Y38" s="63">
        <v>241817</v>
      </c>
      <c r="Z38" s="77">
        <v>245196</v>
      </c>
      <c r="AA38" s="63">
        <v>268094</v>
      </c>
      <c r="AB38" s="63">
        <v>268912</v>
      </c>
      <c r="AC38" s="63">
        <v>283781</v>
      </c>
      <c r="AD38" s="63">
        <v>261541</v>
      </c>
      <c r="AE38" s="63">
        <v>302854</v>
      </c>
      <c r="AF38" s="63">
        <v>298367</v>
      </c>
      <c r="AG38" s="63">
        <v>309888</v>
      </c>
      <c r="AH38" s="63">
        <v>307413</v>
      </c>
      <c r="AI38" s="63">
        <v>339728</v>
      </c>
      <c r="AJ38" s="63">
        <v>326269</v>
      </c>
      <c r="AK38" s="63">
        <v>346563</v>
      </c>
      <c r="AL38" s="63">
        <v>307540</v>
      </c>
      <c r="AM38" s="63">
        <v>336194</v>
      </c>
      <c r="AN38" s="63">
        <v>333963</v>
      </c>
      <c r="AO38" s="63">
        <v>345839</v>
      </c>
      <c r="AP38" s="63">
        <v>324075</v>
      </c>
      <c r="AQ38" s="63">
        <v>341053</v>
      </c>
      <c r="AR38" s="63">
        <v>321242</v>
      </c>
      <c r="AS38" s="63">
        <v>340584</v>
      </c>
      <c r="AT38" s="63">
        <v>337027</v>
      </c>
      <c r="AU38" s="63">
        <v>382836</v>
      </c>
      <c r="AV38" s="63">
        <v>374144</v>
      </c>
      <c r="AW38" s="63">
        <v>381769</v>
      </c>
      <c r="AX38" s="63">
        <v>358853</v>
      </c>
      <c r="AY38" s="63">
        <v>390420</v>
      </c>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row>
    <row r="39" spans="2:92" ht="33" customHeight="1">
      <c r="B39" s="155" t="s">
        <v>126</v>
      </c>
      <c r="C39" s="76"/>
      <c r="D39" s="63"/>
      <c r="E39" s="63">
        <v>18318</v>
      </c>
      <c r="F39" s="63">
        <v>13716</v>
      </c>
      <c r="G39" s="63">
        <v>12378</v>
      </c>
      <c r="H39" s="63">
        <v>13049</v>
      </c>
      <c r="I39" s="63">
        <v>9378</v>
      </c>
      <c r="J39" s="63">
        <v>8231</v>
      </c>
      <c r="K39" s="63">
        <v>7004</v>
      </c>
      <c r="L39" s="63">
        <v>8160</v>
      </c>
      <c r="M39" s="63">
        <v>4241</v>
      </c>
      <c r="N39" s="63">
        <v>2857</v>
      </c>
      <c r="O39" s="63">
        <v>1515</v>
      </c>
      <c r="P39" s="63">
        <v>5561</v>
      </c>
      <c r="Q39" s="63">
        <v>2734</v>
      </c>
      <c r="R39" s="63">
        <v>2934</v>
      </c>
      <c r="S39" s="63">
        <v>2930</v>
      </c>
      <c r="T39" s="63">
        <v>4028</v>
      </c>
      <c r="U39" s="63">
        <v>2183</v>
      </c>
      <c r="V39" s="63">
        <v>1769</v>
      </c>
      <c r="W39" s="63">
        <v>2006</v>
      </c>
      <c r="X39" s="63">
        <v>3537</v>
      </c>
      <c r="Y39" s="63">
        <v>1774</v>
      </c>
      <c r="Z39" s="77">
        <v>3343</v>
      </c>
      <c r="AA39" s="63">
        <v>3347</v>
      </c>
      <c r="AB39" s="63">
        <v>5159</v>
      </c>
      <c r="AC39" s="63">
        <v>5129</v>
      </c>
      <c r="AD39" s="63">
        <v>149051</v>
      </c>
      <c r="AE39" s="63">
        <v>146272</v>
      </c>
      <c r="AF39" s="63">
        <v>158798</v>
      </c>
      <c r="AG39" s="63">
        <v>153753</v>
      </c>
      <c r="AH39" s="63">
        <v>107430</v>
      </c>
      <c r="AI39" s="63">
        <v>87599</v>
      </c>
      <c r="AJ39" s="63">
        <v>119323</v>
      </c>
      <c r="AK39" s="63">
        <v>161250</v>
      </c>
      <c r="AL39" s="63">
        <v>168924</v>
      </c>
      <c r="AM39" s="63">
        <v>155901</v>
      </c>
      <c r="AN39" s="63">
        <v>270552</v>
      </c>
      <c r="AO39" s="63">
        <v>307366</v>
      </c>
      <c r="AP39" s="63">
        <v>246775</v>
      </c>
      <c r="AQ39" s="63">
        <v>212946</v>
      </c>
      <c r="AR39" s="63">
        <v>244850</v>
      </c>
      <c r="AS39" s="63">
        <v>315251</v>
      </c>
      <c r="AT39" s="63">
        <v>280185</v>
      </c>
      <c r="AU39" s="63">
        <v>221460</v>
      </c>
      <c r="AV39" s="63">
        <v>223545</v>
      </c>
      <c r="AW39" s="63">
        <v>296579</v>
      </c>
      <c r="AX39" s="63">
        <v>288141</v>
      </c>
      <c r="AY39" s="63">
        <v>221240</v>
      </c>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row>
    <row r="40" spans="2:92">
      <c r="B40" s="152" t="s">
        <v>127</v>
      </c>
      <c r="C40" s="14"/>
      <c r="D40" s="71"/>
      <c r="E40" s="71">
        <v>15835</v>
      </c>
      <c r="F40" s="71">
        <v>12002</v>
      </c>
      <c r="G40" s="71">
        <v>10669</v>
      </c>
      <c r="H40" s="71">
        <v>9336</v>
      </c>
      <c r="I40" s="71">
        <v>8003</v>
      </c>
      <c r="J40" s="71">
        <v>6670</v>
      </c>
      <c r="K40" s="71">
        <v>5337</v>
      </c>
      <c r="L40" s="71">
        <v>4004</v>
      </c>
      <c r="M40" s="71">
        <v>2671</v>
      </c>
      <c r="N40" s="71">
        <v>1338</v>
      </c>
      <c r="O40" s="71">
        <v>0</v>
      </c>
      <c r="P40" s="71">
        <v>1338</v>
      </c>
      <c r="Q40" s="71">
        <v>1338</v>
      </c>
      <c r="R40" s="71">
        <v>1338</v>
      </c>
      <c r="S40" s="71">
        <v>1338</v>
      </c>
      <c r="T40" s="71">
        <v>0</v>
      </c>
      <c r="U40" s="71">
        <v>0</v>
      </c>
      <c r="V40" s="71">
        <v>0</v>
      </c>
      <c r="W40" s="71">
        <v>0</v>
      </c>
      <c r="X40" s="71">
        <v>0</v>
      </c>
      <c r="Y40" s="71">
        <v>0</v>
      </c>
      <c r="Z40" s="71">
        <v>0</v>
      </c>
      <c r="AA40" s="71">
        <v>0</v>
      </c>
      <c r="AB40" s="61">
        <v>0</v>
      </c>
      <c r="AC40" s="61">
        <v>0</v>
      </c>
      <c r="AD40" s="61">
        <v>107475</v>
      </c>
      <c r="AE40" s="61">
        <v>105517</v>
      </c>
      <c r="AF40" s="61">
        <v>112822</v>
      </c>
      <c r="AG40" s="61">
        <v>110736</v>
      </c>
      <c r="AH40" s="61">
        <v>90729</v>
      </c>
      <c r="AI40" s="61">
        <v>71120</v>
      </c>
      <c r="AJ40" s="61">
        <v>96638</v>
      </c>
      <c r="AK40" s="61">
        <v>143179</v>
      </c>
      <c r="AL40" s="61">
        <v>152661</v>
      </c>
      <c r="AM40" s="61">
        <v>139298</v>
      </c>
      <c r="AN40" s="61">
        <v>247553</v>
      </c>
      <c r="AO40" s="61">
        <v>286574</v>
      </c>
      <c r="AP40" s="61">
        <v>228679</v>
      </c>
      <c r="AQ40" s="61">
        <v>187247</v>
      </c>
      <c r="AR40" s="61">
        <v>225886</v>
      </c>
      <c r="AS40" s="61">
        <v>299719</v>
      </c>
      <c r="AT40" s="61">
        <v>264918</v>
      </c>
      <c r="AU40" s="61">
        <v>208082</v>
      </c>
      <c r="AV40" s="61">
        <v>203054</v>
      </c>
      <c r="AW40" s="61">
        <v>278841</v>
      </c>
      <c r="AX40" s="61">
        <v>271297</v>
      </c>
      <c r="AY40" s="61">
        <v>205575</v>
      </c>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row>
    <row r="41" spans="2:92">
      <c r="B41" s="152" t="s">
        <v>128</v>
      </c>
      <c r="C41" s="14"/>
      <c r="D41" s="71"/>
      <c r="E41" s="71">
        <v>1305</v>
      </c>
      <c r="F41" s="71">
        <v>1450</v>
      </c>
      <c r="G41" s="71">
        <v>1445</v>
      </c>
      <c r="H41" s="71">
        <v>1266</v>
      </c>
      <c r="I41" s="71">
        <v>1249</v>
      </c>
      <c r="J41" s="71">
        <v>1538</v>
      </c>
      <c r="K41" s="71">
        <v>1538</v>
      </c>
      <c r="L41" s="71">
        <v>1586</v>
      </c>
      <c r="M41" s="71">
        <v>1570</v>
      </c>
      <c r="N41" s="71">
        <v>1395</v>
      </c>
      <c r="O41" s="71">
        <v>1391</v>
      </c>
      <c r="P41" s="71">
        <v>1336</v>
      </c>
      <c r="Q41" s="71">
        <v>1322</v>
      </c>
      <c r="R41" s="71">
        <v>1360</v>
      </c>
      <c r="S41" s="71">
        <v>1356</v>
      </c>
      <c r="T41" s="71">
        <v>1303</v>
      </c>
      <c r="U41" s="71">
        <v>1299</v>
      </c>
      <c r="V41" s="71">
        <v>1533</v>
      </c>
      <c r="W41" s="71">
        <v>1532</v>
      </c>
      <c r="X41" s="71">
        <v>1262</v>
      </c>
      <c r="Y41" s="71">
        <v>1262</v>
      </c>
      <c r="Z41" s="71">
        <v>2742</v>
      </c>
      <c r="AA41" s="71">
        <v>2734</v>
      </c>
      <c r="AB41" s="61">
        <v>1894</v>
      </c>
      <c r="AC41" s="61">
        <v>1896</v>
      </c>
      <c r="AD41" s="61">
        <v>2362</v>
      </c>
      <c r="AE41" s="61">
        <v>2357</v>
      </c>
      <c r="AF41" s="61">
        <v>2872</v>
      </c>
      <c r="AG41" s="61">
        <v>2848</v>
      </c>
      <c r="AH41" s="61">
        <v>3409</v>
      </c>
      <c r="AI41" s="61">
        <v>3392</v>
      </c>
      <c r="AJ41" s="61">
        <v>4772</v>
      </c>
      <c r="AK41" s="61">
        <v>4795</v>
      </c>
      <c r="AL41" s="61">
        <v>4912</v>
      </c>
      <c r="AM41" s="61">
        <v>4926</v>
      </c>
      <c r="AN41" s="61">
        <v>4950</v>
      </c>
      <c r="AO41" s="61">
        <v>4944</v>
      </c>
      <c r="AP41" s="61">
        <v>4414</v>
      </c>
      <c r="AQ41" s="61">
        <v>4401</v>
      </c>
      <c r="AR41" s="61">
        <v>3940</v>
      </c>
      <c r="AS41" s="61">
        <v>3942</v>
      </c>
      <c r="AT41" s="61">
        <v>5325</v>
      </c>
      <c r="AU41" s="61">
        <v>5334</v>
      </c>
      <c r="AV41" s="61">
        <v>5659</v>
      </c>
      <c r="AW41" s="61">
        <v>5652</v>
      </c>
      <c r="AX41" s="61">
        <v>5983</v>
      </c>
      <c r="AY41" s="61">
        <v>5968</v>
      </c>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row>
    <row r="42" spans="2:92">
      <c r="B42" s="152" t="s">
        <v>129</v>
      </c>
      <c r="C42" s="14"/>
      <c r="D42" s="71"/>
      <c r="E42" s="71">
        <v>0</v>
      </c>
      <c r="F42" s="71">
        <v>0</v>
      </c>
      <c r="G42" s="71">
        <v>0</v>
      </c>
      <c r="H42" s="71">
        <v>0</v>
      </c>
      <c r="I42" s="71">
        <v>0</v>
      </c>
      <c r="J42" s="71">
        <v>0</v>
      </c>
      <c r="K42" s="71">
        <v>0</v>
      </c>
      <c r="L42" s="71">
        <v>0</v>
      </c>
      <c r="M42" s="71">
        <v>0</v>
      </c>
      <c r="N42" s="71">
        <v>0</v>
      </c>
      <c r="O42" s="71">
        <v>0</v>
      </c>
      <c r="P42" s="71">
        <v>0</v>
      </c>
      <c r="Q42" s="71">
        <v>0</v>
      </c>
      <c r="R42" s="71">
        <v>0</v>
      </c>
      <c r="S42" s="71">
        <v>0</v>
      </c>
      <c r="T42" s="71">
        <v>0</v>
      </c>
      <c r="U42" s="71">
        <v>0</v>
      </c>
      <c r="V42" s="71">
        <v>0</v>
      </c>
      <c r="W42" s="71">
        <v>0</v>
      </c>
      <c r="X42" s="71">
        <v>0</v>
      </c>
      <c r="Y42" s="71">
        <v>0</v>
      </c>
      <c r="Z42" s="71">
        <v>0</v>
      </c>
      <c r="AA42" s="71">
        <v>0</v>
      </c>
      <c r="AB42" s="61">
        <v>0</v>
      </c>
      <c r="AC42" s="61">
        <v>0</v>
      </c>
      <c r="AD42" s="61">
        <v>874</v>
      </c>
      <c r="AE42" s="61">
        <v>833</v>
      </c>
      <c r="AF42" s="61">
        <v>833</v>
      </c>
      <c r="AG42" s="61">
        <v>833</v>
      </c>
      <c r="AH42" s="61">
        <v>833</v>
      </c>
      <c r="AI42" s="61">
        <v>833</v>
      </c>
      <c r="AJ42" s="61">
        <v>833</v>
      </c>
      <c r="AK42" s="61">
        <v>833</v>
      </c>
      <c r="AL42" s="61">
        <v>833</v>
      </c>
      <c r="AM42" s="61">
        <v>833</v>
      </c>
      <c r="AN42" s="61">
        <v>833</v>
      </c>
      <c r="AO42" s="61">
        <v>833</v>
      </c>
      <c r="AP42" s="61">
        <v>753</v>
      </c>
      <c r="AQ42" s="61">
        <v>726</v>
      </c>
      <c r="AR42" s="61">
        <v>514</v>
      </c>
      <c r="AS42" s="61">
        <v>514</v>
      </c>
      <c r="AT42" s="61">
        <v>514</v>
      </c>
      <c r="AU42" s="61">
        <v>514</v>
      </c>
      <c r="AV42" s="61">
        <v>355</v>
      </c>
      <c r="AW42" s="61">
        <v>355</v>
      </c>
      <c r="AX42" s="61">
        <v>355</v>
      </c>
      <c r="AY42" s="61">
        <v>355</v>
      </c>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row>
    <row r="43" spans="2:92">
      <c r="B43" s="152" t="s">
        <v>130</v>
      </c>
      <c r="C43" s="14"/>
      <c r="D43" s="71"/>
      <c r="E43" s="71">
        <v>0</v>
      </c>
      <c r="F43" s="71">
        <v>0</v>
      </c>
      <c r="G43" s="71">
        <v>0</v>
      </c>
      <c r="H43" s="71">
        <v>0</v>
      </c>
      <c r="I43" s="71">
        <v>0</v>
      </c>
      <c r="J43" s="71">
        <v>0</v>
      </c>
      <c r="K43" s="71">
        <v>0</v>
      </c>
      <c r="L43" s="71">
        <v>0</v>
      </c>
      <c r="M43" s="71">
        <v>0</v>
      </c>
      <c r="N43" s="71">
        <v>0</v>
      </c>
      <c r="O43" s="71">
        <v>0</v>
      </c>
      <c r="P43" s="71">
        <v>0</v>
      </c>
      <c r="Q43" s="71">
        <v>0</v>
      </c>
      <c r="R43" s="71">
        <v>0</v>
      </c>
      <c r="S43" s="71">
        <v>0</v>
      </c>
      <c r="T43" s="71">
        <v>0</v>
      </c>
      <c r="U43" s="71">
        <v>0</v>
      </c>
      <c r="V43" s="71">
        <v>0</v>
      </c>
      <c r="W43" s="71">
        <v>0</v>
      </c>
      <c r="X43" s="71">
        <v>0</v>
      </c>
      <c r="Y43" s="71">
        <v>0</v>
      </c>
      <c r="Z43" s="71">
        <v>0</v>
      </c>
      <c r="AA43" s="71">
        <v>0</v>
      </c>
      <c r="AB43" s="61">
        <v>0</v>
      </c>
      <c r="AC43" s="61">
        <v>0</v>
      </c>
      <c r="AD43" s="61">
        <v>10524</v>
      </c>
      <c r="AE43" s="61">
        <v>9565</v>
      </c>
      <c r="AF43" s="61">
        <v>0</v>
      </c>
      <c r="AG43" s="61">
        <v>0</v>
      </c>
      <c r="AH43" s="61">
        <v>0</v>
      </c>
      <c r="AI43" s="61">
        <v>0</v>
      </c>
      <c r="AJ43" s="61">
        <v>0</v>
      </c>
      <c r="AK43" s="61">
        <v>0</v>
      </c>
      <c r="AL43" s="61">
        <v>0</v>
      </c>
      <c r="AM43" s="61">
        <v>0</v>
      </c>
      <c r="AN43" s="61">
        <v>0</v>
      </c>
      <c r="AO43" s="61">
        <v>0</v>
      </c>
      <c r="AP43" s="61">
        <v>0</v>
      </c>
      <c r="AQ43" s="61">
        <v>0</v>
      </c>
      <c r="AR43" s="61">
        <v>0</v>
      </c>
      <c r="AS43" s="61">
        <v>0</v>
      </c>
      <c r="AT43" s="61">
        <v>0</v>
      </c>
      <c r="AU43" s="61">
        <v>0</v>
      </c>
      <c r="AV43" s="61">
        <v>0</v>
      </c>
      <c r="AW43" s="61">
        <v>0</v>
      </c>
      <c r="AX43" s="61">
        <v>0</v>
      </c>
      <c r="AY43" s="61">
        <v>0</v>
      </c>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row>
    <row r="44" spans="2:92">
      <c r="B44" s="152" t="s">
        <v>131</v>
      </c>
      <c r="C44" s="14"/>
      <c r="D44" s="71"/>
      <c r="E44" s="71">
        <v>0</v>
      </c>
      <c r="F44" s="71">
        <v>0</v>
      </c>
      <c r="G44" s="71">
        <v>0</v>
      </c>
      <c r="H44" s="71">
        <v>0</v>
      </c>
      <c r="I44" s="71">
        <v>0</v>
      </c>
      <c r="J44" s="71">
        <v>0</v>
      </c>
      <c r="K44" s="71">
        <v>0</v>
      </c>
      <c r="L44" s="71">
        <v>0</v>
      </c>
      <c r="M44" s="71">
        <v>0</v>
      </c>
      <c r="N44" s="71">
        <v>0</v>
      </c>
      <c r="O44" s="71">
        <v>0</v>
      </c>
      <c r="P44" s="71">
        <v>0</v>
      </c>
      <c r="Q44" s="71">
        <v>0</v>
      </c>
      <c r="R44" s="71">
        <v>0</v>
      </c>
      <c r="S44" s="71">
        <v>0</v>
      </c>
      <c r="T44" s="71">
        <v>0</v>
      </c>
      <c r="U44" s="71">
        <v>0</v>
      </c>
      <c r="V44" s="71">
        <v>0</v>
      </c>
      <c r="W44" s="71">
        <v>0</v>
      </c>
      <c r="X44" s="71">
        <v>0</v>
      </c>
      <c r="Y44" s="71">
        <v>0</v>
      </c>
      <c r="Z44" s="71">
        <v>0</v>
      </c>
      <c r="AA44" s="71">
        <v>0</v>
      </c>
      <c r="AB44" s="61">
        <v>0</v>
      </c>
      <c r="AC44" s="61">
        <v>0</v>
      </c>
      <c r="AD44" s="61">
        <v>2002</v>
      </c>
      <c r="AE44" s="61">
        <v>2249</v>
      </c>
      <c r="AF44" s="61">
        <v>2170</v>
      </c>
      <c r="AG44" s="61">
        <v>2136</v>
      </c>
      <c r="AH44" s="61">
        <v>4356</v>
      </c>
      <c r="AI44" s="61">
        <v>4314</v>
      </c>
      <c r="AJ44" s="61">
        <v>4204</v>
      </c>
      <c r="AK44" s="61">
        <v>4102</v>
      </c>
      <c r="AL44" s="61">
        <v>3711</v>
      </c>
      <c r="AM44" s="61">
        <v>6221</v>
      </c>
      <c r="AN44" s="61">
        <v>5813</v>
      </c>
      <c r="AO44" s="61">
        <v>5849</v>
      </c>
      <c r="AP44" s="61">
        <v>5285</v>
      </c>
      <c r="AQ44" s="61">
        <v>14163</v>
      </c>
      <c r="AR44" s="61">
        <v>4535</v>
      </c>
      <c r="AS44" s="61">
        <v>4475</v>
      </c>
      <c r="AT44" s="61">
        <v>4609</v>
      </c>
      <c r="AU44" s="61">
        <v>4607</v>
      </c>
      <c r="AV44" s="61">
        <v>3135</v>
      </c>
      <c r="AW44" s="61">
        <v>3065</v>
      </c>
      <c r="AX44" s="61">
        <v>5164</v>
      </c>
      <c r="AY44" s="61">
        <v>5165</v>
      </c>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row>
    <row r="45" spans="2:92">
      <c r="B45" s="152" t="s">
        <v>132</v>
      </c>
      <c r="C45" s="14"/>
      <c r="D45" s="71"/>
      <c r="E45" s="71">
        <v>0</v>
      </c>
      <c r="F45" s="71">
        <v>0</v>
      </c>
      <c r="G45" s="71">
        <v>0</v>
      </c>
      <c r="H45" s="71">
        <v>0</v>
      </c>
      <c r="I45" s="71">
        <v>0</v>
      </c>
      <c r="J45" s="71">
        <v>0</v>
      </c>
      <c r="K45" s="71">
        <v>0</v>
      </c>
      <c r="L45" s="71">
        <v>0</v>
      </c>
      <c r="M45" s="71">
        <v>0</v>
      </c>
      <c r="N45" s="71">
        <v>0</v>
      </c>
      <c r="O45" s="71">
        <v>0</v>
      </c>
      <c r="P45" s="71">
        <v>0</v>
      </c>
      <c r="Q45" s="71">
        <v>0</v>
      </c>
      <c r="R45" s="71">
        <v>0</v>
      </c>
      <c r="S45" s="71">
        <v>0</v>
      </c>
      <c r="T45" s="71">
        <v>0</v>
      </c>
      <c r="U45" s="71">
        <v>0</v>
      </c>
      <c r="V45" s="71">
        <v>0</v>
      </c>
      <c r="W45" s="71">
        <v>0</v>
      </c>
      <c r="X45" s="71">
        <v>0</v>
      </c>
      <c r="Y45" s="71">
        <v>0</v>
      </c>
      <c r="Z45" s="71">
        <v>0</v>
      </c>
      <c r="AA45" s="71">
        <v>0</v>
      </c>
      <c r="AB45" s="61">
        <v>0</v>
      </c>
      <c r="AC45" s="61">
        <v>0</v>
      </c>
      <c r="AD45" s="61">
        <v>23652</v>
      </c>
      <c r="AE45" s="61">
        <v>23503</v>
      </c>
      <c r="AF45" s="61">
        <v>28252</v>
      </c>
      <c r="AG45" s="61">
        <v>28095</v>
      </c>
      <c r="AH45" s="61">
        <v>0</v>
      </c>
      <c r="AI45" s="61">
        <v>0</v>
      </c>
      <c r="AJ45" s="61">
        <v>0</v>
      </c>
      <c r="AK45" s="61">
        <v>0</v>
      </c>
      <c r="AL45" s="61">
        <v>0</v>
      </c>
      <c r="AM45" s="61">
        <v>0</v>
      </c>
      <c r="AN45" s="61">
        <v>0</v>
      </c>
      <c r="AO45" s="61">
        <v>0</v>
      </c>
      <c r="AP45" s="61">
        <v>0</v>
      </c>
      <c r="AQ45" s="61">
        <v>0</v>
      </c>
      <c r="AR45" s="61">
        <v>0</v>
      </c>
      <c r="AS45" s="61">
        <v>0</v>
      </c>
      <c r="AT45" s="61">
        <v>0</v>
      </c>
      <c r="AU45" s="61">
        <v>0</v>
      </c>
      <c r="AV45" s="61">
        <v>0</v>
      </c>
      <c r="AW45" s="61">
        <v>0</v>
      </c>
      <c r="AX45" s="61">
        <v>0</v>
      </c>
      <c r="AY45" s="61">
        <v>0</v>
      </c>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row>
    <row r="46" spans="2:92">
      <c r="B46" s="152" t="s">
        <v>133</v>
      </c>
      <c r="C46" s="14"/>
      <c r="D46" s="71"/>
      <c r="E46" s="71">
        <v>417</v>
      </c>
      <c r="F46" s="71">
        <v>264</v>
      </c>
      <c r="G46" s="71">
        <v>264</v>
      </c>
      <c r="H46" s="71">
        <v>126</v>
      </c>
      <c r="I46" s="71">
        <v>126</v>
      </c>
      <c r="J46" s="71">
        <v>23</v>
      </c>
      <c r="K46" s="71">
        <v>23</v>
      </c>
      <c r="L46" s="71">
        <v>0</v>
      </c>
      <c r="M46" s="71">
        <v>0</v>
      </c>
      <c r="N46" s="71">
        <v>0</v>
      </c>
      <c r="O46" s="71">
        <v>0</v>
      </c>
      <c r="P46" s="71">
        <v>0</v>
      </c>
      <c r="Q46" s="71">
        <v>0</v>
      </c>
      <c r="R46" s="71">
        <v>0</v>
      </c>
      <c r="S46" s="71">
        <v>0</v>
      </c>
      <c r="T46" s="71">
        <v>0</v>
      </c>
      <c r="U46" s="71">
        <v>0</v>
      </c>
      <c r="V46" s="71">
        <v>0</v>
      </c>
      <c r="W46" s="71">
        <v>0</v>
      </c>
      <c r="X46" s="71">
        <v>0</v>
      </c>
      <c r="Y46" s="71">
        <v>0</v>
      </c>
      <c r="Z46" s="71">
        <v>0</v>
      </c>
      <c r="AA46" s="71">
        <v>0</v>
      </c>
      <c r="AB46" s="61">
        <v>0</v>
      </c>
      <c r="AC46" s="61">
        <v>2562</v>
      </c>
      <c r="AD46" s="61">
        <v>0</v>
      </c>
      <c r="AE46" s="61">
        <v>0</v>
      </c>
      <c r="AF46" s="61">
        <v>0</v>
      </c>
      <c r="AG46" s="61">
        <v>0</v>
      </c>
      <c r="AH46" s="61">
        <v>0</v>
      </c>
      <c r="AI46" s="61">
        <v>0</v>
      </c>
      <c r="AJ46" s="61">
        <v>0</v>
      </c>
      <c r="AK46" s="61">
        <v>0</v>
      </c>
      <c r="AL46" s="61">
        <v>0</v>
      </c>
      <c r="AM46" s="61">
        <v>0</v>
      </c>
      <c r="AN46" s="61">
        <v>0</v>
      </c>
      <c r="AO46" s="61">
        <v>0</v>
      </c>
      <c r="AP46" s="61">
        <v>0</v>
      </c>
      <c r="AQ46" s="61">
        <v>0</v>
      </c>
      <c r="AR46" s="61">
        <v>0</v>
      </c>
      <c r="AS46" s="61">
        <v>0</v>
      </c>
      <c r="AT46" s="61">
        <v>0</v>
      </c>
      <c r="AU46" s="61">
        <v>0</v>
      </c>
      <c r="AV46" s="61">
        <v>0</v>
      </c>
      <c r="AW46" s="61">
        <v>0</v>
      </c>
      <c r="AX46" s="61">
        <v>0</v>
      </c>
      <c r="AY46" s="61">
        <v>0</v>
      </c>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row>
    <row r="47" spans="2:92">
      <c r="B47" s="152" t="s">
        <v>134</v>
      </c>
      <c r="C47" s="14"/>
      <c r="D47" s="71"/>
      <c r="E47" s="71">
        <v>761</v>
      </c>
      <c r="F47" s="71">
        <v>0</v>
      </c>
      <c r="G47" s="71">
        <v>0</v>
      </c>
      <c r="H47" s="71">
        <v>2321</v>
      </c>
      <c r="I47" s="71">
        <v>0</v>
      </c>
      <c r="J47" s="71">
        <v>0</v>
      </c>
      <c r="K47" s="71">
        <v>106</v>
      </c>
      <c r="L47" s="71">
        <v>2570</v>
      </c>
      <c r="M47" s="71">
        <v>0</v>
      </c>
      <c r="N47" s="71">
        <v>124</v>
      </c>
      <c r="O47" s="71">
        <v>124</v>
      </c>
      <c r="P47" s="71">
        <v>2887</v>
      </c>
      <c r="Q47" s="71">
        <v>74</v>
      </c>
      <c r="R47" s="71">
        <v>236</v>
      </c>
      <c r="S47" s="71">
        <v>236</v>
      </c>
      <c r="T47" s="71">
        <v>2725</v>
      </c>
      <c r="U47" s="71">
        <v>884</v>
      </c>
      <c r="V47" s="71">
        <v>236</v>
      </c>
      <c r="W47" s="71">
        <v>474</v>
      </c>
      <c r="X47" s="71">
        <v>2275</v>
      </c>
      <c r="Y47" s="71">
        <v>512</v>
      </c>
      <c r="Z47" s="71">
        <v>601</v>
      </c>
      <c r="AA47" s="71">
        <v>613</v>
      </c>
      <c r="AB47" s="61">
        <v>3265</v>
      </c>
      <c r="AC47" s="61">
        <v>671</v>
      </c>
      <c r="AD47" s="61">
        <v>2162</v>
      </c>
      <c r="AE47" s="61">
        <v>2248</v>
      </c>
      <c r="AF47" s="61">
        <v>11849</v>
      </c>
      <c r="AG47" s="61">
        <v>9105</v>
      </c>
      <c r="AH47" s="61">
        <v>8103</v>
      </c>
      <c r="AI47" s="61">
        <v>7940</v>
      </c>
      <c r="AJ47" s="61">
        <v>12876</v>
      </c>
      <c r="AK47" s="61">
        <v>8341</v>
      </c>
      <c r="AL47" s="61">
        <v>6807</v>
      </c>
      <c r="AM47" s="61">
        <v>4623</v>
      </c>
      <c r="AN47" s="61">
        <v>11403</v>
      </c>
      <c r="AO47" s="61">
        <v>9166</v>
      </c>
      <c r="AP47" s="61">
        <v>7644</v>
      </c>
      <c r="AQ47" s="61">
        <v>6409</v>
      </c>
      <c r="AR47" s="61">
        <v>9975</v>
      </c>
      <c r="AS47" s="61">
        <v>6601</v>
      </c>
      <c r="AT47" s="61">
        <v>4819</v>
      </c>
      <c r="AU47" s="61">
        <v>2923</v>
      </c>
      <c r="AV47" s="61">
        <v>11342</v>
      </c>
      <c r="AW47" s="61">
        <v>8666</v>
      </c>
      <c r="AX47" s="61">
        <v>5342</v>
      </c>
      <c r="AY47" s="61">
        <v>4177</v>
      </c>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row>
    <row r="48" spans="2:92">
      <c r="B48" s="151" t="s">
        <v>135</v>
      </c>
      <c r="C48" s="52"/>
      <c r="D48" s="60"/>
      <c r="E48" s="60">
        <v>167145</v>
      </c>
      <c r="F48" s="60">
        <v>262451</v>
      </c>
      <c r="G48" s="60">
        <v>199400</v>
      </c>
      <c r="H48" s="60">
        <v>127395</v>
      </c>
      <c r="I48" s="60">
        <v>169543</v>
      </c>
      <c r="J48" s="60">
        <v>232377</v>
      </c>
      <c r="K48" s="60">
        <v>184847</v>
      </c>
      <c r="L48" s="60">
        <v>117288</v>
      </c>
      <c r="M48" s="60">
        <v>192421</v>
      </c>
      <c r="N48" s="60">
        <v>243026</v>
      </c>
      <c r="O48" s="60">
        <v>186376</v>
      </c>
      <c r="P48" s="60">
        <v>109635</v>
      </c>
      <c r="Q48" s="60">
        <v>177373</v>
      </c>
      <c r="R48" s="60">
        <v>258910</v>
      </c>
      <c r="S48" s="60">
        <v>195128</v>
      </c>
      <c r="T48" s="60">
        <v>113727</v>
      </c>
      <c r="U48" s="60">
        <v>195553</v>
      </c>
      <c r="V48" s="60">
        <v>257458</v>
      </c>
      <c r="W48" s="60">
        <v>194150</v>
      </c>
      <c r="X48" s="60">
        <v>137035</v>
      </c>
      <c r="Y48" s="60">
        <v>201063</v>
      </c>
      <c r="Z48" s="60">
        <v>230631</v>
      </c>
      <c r="AA48" s="60">
        <v>219622</v>
      </c>
      <c r="AB48" s="60">
        <v>130410</v>
      </c>
      <c r="AC48" s="60">
        <v>184812</v>
      </c>
      <c r="AD48" s="60">
        <v>263574</v>
      </c>
      <c r="AE48" s="60">
        <v>254824</v>
      </c>
      <c r="AF48" s="60">
        <v>204283</v>
      </c>
      <c r="AG48" s="60">
        <v>271607</v>
      </c>
      <c r="AH48" s="60">
        <v>362698</v>
      </c>
      <c r="AI48" s="60">
        <v>338927</v>
      </c>
      <c r="AJ48" s="60">
        <v>263972</v>
      </c>
      <c r="AK48" s="60">
        <v>306574</v>
      </c>
      <c r="AL48" s="60">
        <v>362310</v>
      </c>
      <c r="AM48" s="60">
        <v>338995</v>
      </c>
      <c r="AN48" s="60">
        <v>198445</v>
      </c>
      <c r="AO48" s="60">
        <v>258555</v>
      </c>
      <c r="AP48" s="60">
        <v>345426.3</v>
      </c>
      <c r="AQ48" s="60">
        <v>310105</v>
      </c>
      <c r="AR48" s="60">
        <v>227923</v>
      </c>
      <c r="AS48" s="60">
        <v>221730</v>
      </c>
      <c r="AT48" s="60">
        <v>209983</v>
      </c>
      <c r="AU48" s="60">
        <v>228349</v>
      </c>
      <c r="AV48" s="60">
        <v>221097</v>
      </c>
      <c r="AW48" s="60">
        <v>186583</v>
      </c>
      <c r="AX48" s="60">
        <v>230704</v>
      </c>
      <c r="AY48" s="60">
        <v>231574</v>
      </c>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c r="CA48" s="60"/>
      <c r="CB48" s="60"/>
      <c r="CC48" s="60"/>
      <c r="CD48" s="60"/>
      <c r="CE48" s="60"/>
      <c r="CF48" s="60"/>
      <c r="CG48" s="60"/>
      <c r="CH48" s="60"/>
      <c r="CI48" s="60"/>
      <c r="CJ48" s="60"/>
      <c r="CK48" s="60"/>
      <c r="CL48" s="60"/>
      <c r="CM48" s="60"/>
      <c r="CN48" s="60"/>
    </row>
    <row r="49" spans="2:92">
      <c r="B49" s="152" t="s">
        <v>136</v>
      </c>
      <c r="C49" s="14"/>
      <c r="D49" s="71"/>
      <c r="E49" s="71">
        <v>70759</v>
      </c>
      <c r="F49" s="71">
        <v>144080</v>
      </c>
      <c r="G49" s="71">
        <v>89207</v>
      </c>
      <c r="H49" s="71">
        <v>41684</v>
      </c>
      <c r="I49" s="71">
        <v>74711</v>
      </c>
      <c r="J49" s="71">
        <v>121593</v>
      </c>
      <c r="K49" s="71">
        <v>87190</v>
      </c>
      <c r="L49" s="71">
        <v>41525</v>
      </c>
      <c r="M49" s="71">
        <v>76895</v>
      </c>
      <c r="N49" s="71">
        <v>134279</v>
      </c>
      <c r="O49" s="71">
        <v>77993</v>
      </c>
      <c r="P49" s="71">
        <v>50559</v>
      </c>
      <c r="Q49" s="71">
        <v>74451</v>
      </c>
      <c r="R49" s="71">
        <v>146771</v>
      </c>
      <c r="S49" s="71">
        <v>91001</v>
      </c>
      <c r="T49" s="71">
        <v>51864</v>
      </c>
      <c r="U49" s="71">
        <v>86756</v>
      </c>
      <c r="V49" s="71">
        <v>122211</v>
      </c>
      <c r="W49" s="71">
        <v>84579</v>
      </c>
      <c r="X49" s="71">
        <v>54377</v>
      </c>
      <c r="Y49" s="71">
        <v>69867</v>
      </c>
      <c r="Z49" s="71">
        <v>89236</v>
      </c>
      <c r="AA49" s="71">
        <v>80925</v>
      </c>
      <c r="AB49" s="61">
        <v>57226</v>
      </c>
      <c r="AC49" s="61">
        <v>78590</v>
      </c>
      <c r="AD49" s="61">
        <v>111646</v>
      </c>
      <c r="AE49" s="61">
        <v>116721</v>
      </c>
      <c r="AF49" s="61">
        <v>90060</v>
      </c>
      <c r="AG49" s="61">
        <v>117961</v>
      </c>
      <c r="AH49" s="61">
        <v>173747</v>
      </c>
      <c r="AI49" s="61">
        <v>122943</v>
      </c>
      <c r="AJ49" s="61">
        <v>72312</v>
      </c>
      <c r="AK49" s="61">
        <v>113531</v>
      </c>
      <c r="AL49" s="61">
        <v>132268</v>
      </c>
      <c r="AM49" s="61">
        <v>134092</v>
      </c>
      <c r="AN49" s="61">
        <v>103201</v>
      </c>
      <c r="AO49" s="61">
        <v>132319</v>
      </c>
      <c r="AP49" s="61">
        <v>154131</v>
      </c>
      <c r="AQ49" s="61">
        <v>134723.57637</v>
      </c>
      <c r="AR49" s="61">
        <v>103216</v>
      </c>
      <c r="AS49" s="61">
        <v>117882</v>
      </c>
      <c r="AT49" s="61">
        <v>109109</v>
      </c>
      <c r="AU49" s="61">
        <v>117995</v>
      </c>
      <c r="AV49" s="61">
        <v>101448</v>
      </c>
      <c r="AW49" s="61">
        <v>93435</v>
      </c>
      <c r="AX49" s="61">
        <v>109917</v>
      </c>
      <c r="AY49" s="61">
        <v>104229</v>
      </c>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row>
    <row r="50" spans="2:92">
      <c r="B50" s="152" t="s">
        <v>137</v>
      </c>
      <c r="C50" s="14"/>
      <c r="D50" s="71"/>
      <c r="E50" s="71">
        <v>92219</v>
      </c>
      <c r="F50" s="71">
        <v>105347</v>
      </c>
      <c r="G50" s="71">
        <v>94407</v>
      </c>
      <c r="H50" s="71">
        <v>80328</v>
      </c>
      <c r="I50" s="71">
        <v>86487</v>
      </c>
      <c r="J50" s="71">
        <v>97588</v>
      </c>
      <c r="K50" s="71">
        <v>82003</v>
      </c>
      <c r="L50" s="71">
        <v>71824</v>
      </c>
      <c r="M50" s="71">
        <v>109490</v>
      </c>
      <c r="N50" s="71">
        <v>97132</v>
      </c>
      <c r="O50" s="71">
        <v>92425</v>
      </c>
      <c r="P50" s="71">
        <v>55559</v>
      </c>
      <c r="Q50" s="71">
        <v>95792</v>
      </c>
      <c r="R50" s="71">
        <v>101341</v>
      </c>
      <c r="S50" s="71">
        <v>85742</v>
      </c>
      <c r="T50" s="71">
        <v>57166</v>
      </c>
      <c r="U50" s="71">
        <v>99202</v>
      </c>
      <c r="V50" s="71">
        <v>116650</v>
      </c>
      <c r="W50" s="71">
        <v>87364</v>
      </c>
      <c r="X50" s="71">
        <v>75241</v>
      </c>
      <c r="Y50" s="71">
        <v>120835</v>
      </c>
      <c r="Z50" s="71">
        <v>120754</v>
      </c>
      <c r="AA50" s="71">
        <v>112442</v>
      </c>
      <c r="AB50" s="61">
        <v>65492</v>
      </c>
      <c r="AC50" s="61">
        <v>92813</v>
      </c>
      <c r="AD50" s="61">
        <v>123700</v>
      </c>
      <c r="AE50" s="61">
        <v>98864</v>
      </c>
      <c r="AF50" s="61">
        <v>106541</v>
      </c>
      <c r="AG50" s="61">
        <v>137464</v>
      </c>
      <c r="AH50" s="61">
        <v>131915</v>
      </c>
      <c r="AI50" s="61">
        <v>153888</v>
      </c>
      <c r="AJ50" s="61">
        <v>147370</v>
      </c>
      <c r="AK50" s="61">
        <v>141325</v>
      </c>
      <c r="AL50" s="61">
        <v>163048</v>
      </c>
      <c r="AM50" s="61">
        <v>131747</v>
      </c>
      <c r="AN50" s="61">
        <v>39105</v>
      </c>
      <c r="AO50" s="61">
        <v>70050</v>
      </c>
      <c r="AP50" s="61">
        <v>130783</v>
      </c>
      <c r="AQ50" s="61">
        <v>110034</v>
      </c>
      <c r="AR50" s="61">
        <v>70904</v>
      </c>
      <c r="AS50" s="61">
        <v>49376</v>
      </c>
      <c r="AT50" s="61">
        <v>48912</v>
      </c>
      <c r="AU50" s="61">
        <v>53918</v>
      </c>
      <c r="AV50" s="61">
        <v>77775</v>
      </c>
      <c r="AW50" s="61">
        <v>49616</v>
      </c>
      <c r="AX50" s="61">
        <v>71591</v>
      </c>
      <c r="AY50" s="61">
        <v>74444</v>
      </c>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row>
    <row r="51" spans="2:92">
      <c r="B51" s="152" t="s">
        <v>138</v>
      </c>
      <c r="C51" s="14"/>
      <c r="D51" s="71"/>
      <c r="E51" s="71">
        <v>0</v>
      </c>
      <c r="F51" s="71">
        <v>0</v>
      </c>
      <c r="G51" s="71">
        <v>0</v>
      </c>
      <c r="H51" s="71">
        <v>0</v>
      </c>
      <c r="I51" s="71">
        <v>0</v>
      </c>
      <c r="J51" s="71">
        <v>0</v>
      </c>
      <c r="K51" s="71">
        <v>0</v>
      </c>
      <c r="L51" s="71">
        <v>0</v>
      </c>
      <c r="M51" s="71">
        <v>0</v>
      </c>
      <c r="N51" s="71">
        <v>0</v>
      </c>
      <c r="O51" s="71">
        <v>0</v>
      </c>
      <c r="P51" s="71">
        <v>0</v>
      </c>
      <c r="Q51" s="71">
        <v>0</v>
      </c>
      <c r="R51" s="71">
        <v>0</v>
      </c>
      <c r="S51" s="71">
        <v>0</v>
      </c>
      <c r="T51" s="71">
        <v>0</v>
      </c>
      <c r="U51" s="71">
        <v>0</v>
      </c>
      <c r="V51" s="71">
        <v>0</v>
      </c>
      <c r="W51" s="71">
        <v>0</v>
      </c>
      <c r="X51" s="71">
        <v>0</v>
      </c>
      <c r="Y51" s="71">
        <v>0</v>
      </c>
      <c r="Z51" s="71">
        <v>0</v>
      </c>
      <c r="AA51" s="71">
        <v>0</v>
      </c>
      <c r="AB51" s="61">
        <v>0</v>
      </c>
      <c r="AC51" s="61">
        <v>0</v>
      </c>
      <c r="AD51" s="61">
        <v>202</v>
      </c>
      <c r="AE51" s="61">
        <v>202</v>
      </c>
      <c r="AF51" s="61">
        <v>270</v>
      </c>
      <c r="AG51" s="61">
        <v>297</v>
      </c>
      <c r="AH51" s="61">
        <v>537</v>
      </c>
      <c r="AI51" s="61">
        <v>603</v>
      </c>
      <c r="AJ51" s="61">
        <v>670</v>
      </c>
      <c r="AK51" s="61">
        <v>679</v>
      </c>
      <c r="AL51" s="61">
        <v>694</v>
      </c>
      <c r="AM51" s="61">
        <v>1101</v>
      </c>
      <c r="AN51" s="61">
        <v>1218</v>
      </c>
      <c r="AO51" s="61">
        <v>1065</v>
      </c>
      <c r="AP51" s="61">
        <v>1239</v>
      </c>
      <c r="AQ51" s="61">
        <v>2098</v>
      </c>
      <c r="AR51" s="61">
        <v>1078</v>
      </c>
      <c r="AS51" s="61">
        <v>871</v>
      </c>
      <c r="AT51" s="61">
        <v>1170</v>
      </c>
      <c r="AU51" s="61">
        <v>954</v>
      </c>
      <c r="AV51" s="61">
        <v>2186</v>
      </c>
      <c r="AW51" s="61">
        <v>1755</v>
      </c>
      <c r="AX51" s="61">
        <v>1930</v>
      </c>
      <c r="AY51" s="61">
        <v>768</v>
      </c>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row>
    <row r="52" spans="2:92" ht="24">
      <c r="B52" s="153" t="s">
        <v>139</v>
      </c>
      <c r="C52" s="14"/>
      <c r="D52" s="71"/>
      <c r="E52" s="71">
        <v>220</v>
      </c>
      <c r="F52" s="71">
        <v>300</v>
      </c>
      <c r="G52" s="71">
        <v>227</v>
      </c>
      <c r="H52" s="71">
        <v>257</v>
      </c>
      <c r="I52" s="71">
        <v>182</v>
      </c>
      <c r="J52" s="71">
        <v>208</v>
      </c>
      <c r="K52" s="71">
        <v>155</v>
      </c>
      <c r="L52" s="71">
        <v>126</v>
      </c>
      <c r="M52" s="71">
        <v>74</v>
      </c>
      <c r="N52" s="71">
        <v>19</v>
      </c>
      <c r="O52" s="71">
        <v>4</v>
      </c>
      <c r="P52" s="71">
        <v>0</v>
      </c>
      <c r="Q52" s="71">
        <v>0</v>
      </c>
      <c r="R52" s="71">
        <v>0</v>
      </c>
      <c r="S52" s="71">
        <v>0</v>
      </c>
      <c r="T52" s="71">
        <v>0</v>
      </c>
      <c r="U52" s="71">
        <v>0</v>
      </c>
      <c r="V52" s="71">
        <v>2135</v>
      </c>
      <c r="W52" s="71">
        <v>479</v>
      </c>
      <c r="X52" s="71">
        <v>2198</v>
      </c>
      <c r="Y52" s="71">
        <v>0</v>
      </c>
      <c r="Z52" s="71">
        <v>44</v>
      </c>
      <c r="AA52" s="71">
        <v>34</v>
      </c>
      <c r="AB52" s="61">
        <v>22</v>
      </c>
      <c r="AC52" s="61">
        <v>56</v>
      </c>
      <c r="AD52" s="61">
        <v>0</v>
      </c>
      <c r="AE52" s="61">
        <v>0</v>
      </c>
      <c r="AF52" s="61">
        <v>0</v>
      </c>
      <c r="AG52" s="61">
        <v>0</v>
      </c>
      <c r="AH52" s="61">
        <v>28252</v>
      </c>
      <c r="AI52" s="61">
        <v>28252</v>
      </c>
      <c r="AJ52" s="61">
        <v>37482</v>
      </c>
      <c r="AK52" s="61">
        <v>37482</v>
      </c>
      <c r="AL52" s="61">
        <v>42842</v>
      </c>
      <c r="AM52" s="61">
        <v>42842</v>
      </c>
      <c r="AN52" s="61">
        <v>42308</v>
      </c>
      <c r="AO52" s="61">
        <v>42308</v>
      </c>
      <c r="AP52" s="61">
        <v>42119</v>
      </c>
      <c r="AQ52" s="61">
        <v>42119</v>
      </c>
      <c r="AR52" s="61">
        <v>44848</v>
      </c>
      <c r="AS52" s="61">
        <v>44848</v>
      </c>
      <c r="AT52" s="61">
        <v>32734</v>
      </c>
      <c r="AU52" s="61">
        <v>32734</v>
      </c>
      <c r="AV52" s="61">
        <v>33261</v>
      </c>
      <c r="AW52" s="61">
        <v>33261</v>
      </c>
      <c r="AX52" s="61">
        <v>29983</v>
      </c>
      <c r="AY52" s="61">
        <v>29983</v>
      </c>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row>
    <row r="53" spans="2:92">
      <c r="B53" s="152" t="s">
        <v>140</v>
      </c>
      <c r="C53" s="14"/>
      <c r="D53" s="71"/>
      <c r="E53" s="71">
        <v>0</v>
      </c>
      <c r="F53" s="71">
        <v>5705</v>
      </c>
      <c r="G53" s="71">
        <v>8742</v>
      </c>
      <c r="H53" s="71">
        <v>3937</v>
      </c>
      <c r="I53" s="71">
        <v>4227</v>
      </c>
      <c r="J53" s="71">
        <v>5461</v>
      </c>
      <c r="K53" s="71">
        <v>8918</v>
      </c>
      <c r="L53" s="71">
        <v>2676</v>
      </c>
      <c r="M53" s="71">
        <v>2801</v>
      </c>
      <c r="N53" s="71">
        <v>5259</v>
      </c>
      <c r="O53" s="71">
        <v>9048</v>
      </c>
      <c r="P53" s="71">
        <v>2145</v>
      </c>
      <c r="Q53" s="71">
        <v>3425</v>
      </c>
      <c r="R53" s="71">
        <v>3425</v>
      </c>
      <c r="S53" s="71">
        <v>9889</v>
      </c>
      <c r="T53" s="71">
        <v>3026</v>
      </c>
      <c r="U53" s="71">
        <v>3175</v>
      </c>
      <c r="V53" s="71">
        <v>7055</v>
      </c>
      <c r="W53" s="71">
        <v>10901</v>
      </c>
      <c r="X53" s="71">
        <v>3213</v>
      </c>
      <c r="Y53" s="71">
        <v>5254</v>
      </c>
      <c r="Z53" s="71">
        <v>8148</v>
      </c>
      <c r="AA53" s="71">
        <v>12156</v>
      </c>
      <c r="AB53" s="61">
        <v>4385</v>
      </c>
      <c r="AC53" s="61">
        <v>7353</v>
      </c>
      <c r="AD53" s="61">
        <v>8365</v>
      </c>
      <c r="AE53" s="61">
        <v>12853</v>
      </c>
      <c r="AF53" s="61">
        <v>2486</v>
      </c>
      <c r="AG53" s="61">
        <v>5474</v>
      </c>
      <c r="AH53" s="61">
        <v>11300</v>
      </c>
      <c r="AI53" s="61">
        <v>13802</v>
      </c>
      <c r="AJ53" s="61">
        <v>1037</v>
      </c>
      <c r="AK53" s="61">
        <v>8560</v>
      </c>
      <c r="AL53" s="61">
        <v>11336</v>
      </c>
      <c r="AM53" s="61">
        <v>15292</v>
      </c>
      <c r="AN53" s="61">
        <v>5560</v>
      </c>
      <c r="AO53" s="61">
        <v>9152</v>
      </c>
      <c r="AP53" s="61">
        <v>9292</v>
      </c>
      <c r="AQ53" s="61">
        <v>12906.423630000001</v>
      </c>
      <c r="AR53" s="61">
        <v>3356</v>
      </c>
      <c r="AS53" s="61">
        <v>4044</v>
      </c>
      <c r="AT53" s="61">
        <v>3226</v>
      </c>
      <c r="AU53" s="61">
        <v>4590</v>
      </c>
      <c r="AV53" s="61">
        <v>392</v>
      </c>
      <c r="AW53" s="61">
        <v>412</v>
      </c>
      <c r="AX53" s="61">
        <v>279</v>
      </c>
      <c r="AY53" s="61">
        <v>2631</v>
      </c>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row>
    <row r="54" spans="2:92">
      <c r="B54" s="152" t="s">
        <v>141</v>
      </c>
      <c r="C54" s="14"/>
      <c r="D54" s="71"/>
      <c r="E54" s="71">
        <v>3225</v>
      </c>
      <c r="F54" s="71">
        <v>4800</v>
      </c>
      <c r="G54" s="71">
        <v>4650</v>
      </c>
      <c r="H54" s="71">
        <v>444</v>
      </c>
      <c r="I54" s="71">
        <v>3392</v>
      </c>
      <c r="J54" s="71">
        <v>5798</v>
      </c>
      <c r="K54" s="71">
        <v>4848</v>
      </c>
      <c r="L54" s="71">
        <v>424</v>
      </c>
      <c r="M54" s="71">
        <v>2530</v>
      </c>
      <c r="N54" s="71">
        <v>4541</v>
      </c>
      <c r="O54" s="71">
        <v>5143</v>
      </c>
      <c r="P54" s="71">
        <v>530</v>
      </c>
      <c r="Q54" s="71">
        <v>2872</v>
      </c>
      <c r="R54" s="71">
        <v>5361</v>
      </c>
      <c r="S54" s="71">
        <v>6527</v>
      </c>
      <c r="T54" s="71">
        <v>598</v>
      </c>
      <c r="U54" s="71">
        <v>5291</v>
      </c>
      <c r="V54" s="71">
        <v>5223</v>
      </c>
      <c r="W54" s="71">
        <v>6670</v>
      </c>
      <c r="X54" s="71">
        <v>620</v>
      </c>
      <c r="Y54" s="71">
        <v>3736</v>
      </c>
      <c r="Z54" s="71">
        <v>6442</v>
      </c>
      <c r="AA54" s="71">
        <v>7931</v>
      </c>
      <c r="AB54" s="61">
        <v>738</v>
      </c>
      <c r="AC54" s="61">
        <v>4291</v>
      </c>
      <c r="AD54" s="61">
        <v>12386</v>
      </c>
      <c r="AE54" s="61">
        <v>18461</v>
      </c>
      <c r="AF54" s="61">
        <v>1606</v>
      </c>
      <c r="AG54" s="61">
        <v>7455</v>
      </c>
      <c r="AH54" s="61">
        <v>6648</v>
      </c>
      <c r="AI54" s="61">
        <v>7241</v>
      </c>
      <c r="AJ54" s="61">
        <v>0</v>
      </c>
      <c r="AK54" s="61">
        <v>0</v>
      </c>
      <c r="AL54" s="61">
        <v>0</v>
      </c>
      <c r="AM54" s="61">
        <v>0</v>
      </c>
      <c r="AN54" s="61">
        <v>0</v>
      </c>
      <c r="AO54" s="61">
        <v>0</v>
      </c>
      <c r="AP54" s="61">
        <v>0</v>
      </c>
      <c r="AQ54" s="61">
        <v>0</v>
      </c>
      <c r="AR54" s="61">
        <v>0</v>
      </c>
      <c r="AS54" s="61">
        <v>0</v>
      </c>
      <c r="AT54" s="61">
        <v>0</v>
      </c>
      <c r="AU54" s="61">
        <v>0</v>
      </c>
      <c r="AV54" s="61">
        <v>0</v>
      </c>
      <c r="AW54" s="61">
        <v>0</v>
      </c>
      <c r="AX54" s="61">
        <v>0</v>
      </c>
      <c r="AY54" s="61">
        <v>0</v>
      </c>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row>
    <row r="55" spans="2:92">
      <c r="B55" s="152" t="s">
        <v>142</v>
      </c>
      <c r="C55" s="14"/>
      <c r="D55" s="71"/>
      <c r="E55" s="71">
        <v>722</v>
      </c>
      <c r="F55" s="71">
        <v>2219</v>
      </c>
      <c r="G55" s="71">
        <v>2167</v>
      </c>
      <c r="H55" s="71">
        <v>745</v>
      </c>
      <c r="I55" s="71">
        <v>544</v>
      </c>
      <c r="J55" s="71">
        <v>1729</v>
      </c>
      <c r="K55" s="71">
        <v>1733</v>
      </c>
      <c r="L55" s="71">
        <v>713</v>
      </c>
      <c r="M55" s="71">
        <v>631</v>
      </c>
      <c r="N55" s="71">
        <v>1796</v>
      </c>
      <c r="O55" s="71">
        <v>1763</v>
      </c>
      <c r="P55" s="71">
        <v>842</v>
      </c>
      <c r="Q55" s="71">
        <v>833</v>
      </c>
      <c r="R55" s="71">
        <v>2012</v>
      </c>
      <c r="S55" s="71">
        <v>1969</v>
      </c>
      <c r="T55" s="71">
        <v>1073</v>
      </c>
      <c r="U55" s="71">
        <v>1129</v>
      </c>
      <c r="V55" s="71">
        <v>4184</v>
      </c>
      <c r="W55" s="71">
        <v>4157</v>
      </c>
      <c r="X55" s="71">
        <v>1386</v>
      </c>
      <c r="Y55" s="71">
        <v>1371</v>
      </c>
      <c r="Z55" s="71">
        <v>5007</v>
      </c>
      <c r="AA55" s="71">
        <v>5155</v>
      </c>
      <c r="AB55" s="61">
        <v>1589</v>
      </c>
      <c r="AC55" s="61">
        <v>1709</v>
      </c>
      <c r="AD55" s="61">
        <v>7275</v>
      </c>
      <c r="AE55" s="61">
        <v>7723</v>
      </c>
      <c r="AF55" s="61">
        <v>3320</v>
      </c>
      <c r="AG55" s="61">
        <v>2956</v>
      </c>
      <c r="AH55" s="61">
        <v>10299</v>
      </c>
      <c r="AI55" s="61">
        <v>12198</v>
      </c>
      <c r="AJ55" s="61">
        <v>5039</v>
      </c>
      <c r="AK55" s="61">
        <v>4933</v>
      </c>
      <c r="AL55" s="61">
        <v>12058</v>
      </c>
      <c r="AM55" s="61">
        <v>13855</v>
      </c>
      <c r="AN55" s="61">
        <v>6945</v>
      </c>
      <c r="AO55" s="61">
        <v>3598</v>
      </c>
      <c r="AP55" s="61">
        <v>7803.3</v>
      </c>
      <c r="AQ55" s="61">
        <v>8166</v>
      </c>
      <c r="AR55" s="61">
        <v>4250</v>
      </c>
      <c r="AS55" s="61">
        <v>4435</v>
      </c>
      <c r="AT55" s="61">
        <v>14666</v>
      </c>
      <c r="AU55" s="61">
        <v>18099</v>
      </c>
      <c r="AV55" s="61">
        <v>5819</v>
      </c>
      <c r="AW55" s="61">
        <v>7907</v>
      </c>
      <c r="AX55" s="61">
        <v>16887</v>
      </c>
      <c r="AY55" s="61">
        <v>19482</v>
      </c>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row>
    <row r="56" spans="2:92">
      <c r="B56" s="152" t="s">
        <v>143</v>
      </c>
      <c r="C56" s="14"/>
      <c r="D56" s="71"/>
      <c r="E56" s="71">
        <v>0</v>
      </c>
      <c r="F56" s="71">
        <v>0</v>
      </c>
      <c r="G56" s="71">
        <v>0</v>
      </c>
      <c r="H56" s="71">
        <v>0</v>
      </c>
      <c r="I56" s="71">
        <v>0</v>
      </c>
      <c r="J56" s="71">
        <v>0</v>
      </c>
      <c r="K56" s="71">
        <v>0</v>
      </c>
      <c r="L56" s="71">
        <v>0</v>
      </c>
      <c r="M56" s="71">
        <v>0</v>
      </c>
      <c r="N56" s="71">
        <v>0</v>
      </c>
      <c r="O56" s="71">
        <v>0</v>
      </c>
      <c r="P56" s="71">
        <v>0</v>
      </c>
      <c r="Q56" s="71">
        <v>0</v>
      </c>
      <c r="R56" s="71">
        <v>0</v>
      </c>
      <c r="S56" s="71">
        <v>0</v>
      </c>
      <c r="T56" s="71">
        <v>0</v>
      </c>
      <c r="U56" s="71">
        <v>0</v>
      </c>
      <c r="V56" s="71">
        <v>0</v>
      </c>
      <c r="W56" s="71">
        <v>0</v>
      </c>
      <c r="X56" s="71">
        <v>0</v>
      </c>
      <c r="Y56" s="71">
        <v>0</v>
      </c>
      <c r="Z56" s="71">
        <v>1000</v>
      </c>
      <c r="AA56" s="71">
        <v>979</v>
      </c>
      <c r="AB56" s="61">
        <v>958</v>
      </c>
      <c r="AC56" s="61">
        <v>0</v>
      </c>
      <c r="AD56" s="61">
        <v>0</v>
      </c>
      <c r="AE56" s="61">
        <v>0</v>
      </c>
      <c r="AF56" s="61">
        <v>0</v>
      </c>
      <c r="AG56" s="61">
        <v>0</v>
      </c>
      <c r="AH56" s="61">
        <v>0</v>
      </c>
      <c r="AI56" s="61">
        <v>0</v>
      </c>
      <c r="AJ56" s="61">
        <v>62</v>
      </c>
      <c r="AK56" s="61">
        <v>64</v>
      </c>
      <c r="AL56" s="61">
        <v>64</v>
      </c>
      <c r="AM56" s="61">
        <v>66</v>
      </c>
      <c r="AN56" s="61">
        <v>108</v>
      </c>
      <c r="AO56" s="61">
        <v>63</v>
      </c>
      <c r="AP56" s="61">
        <v>59</v>
      </c>
      <c r="AQ56" s="61">
        <v>58</v>
      </c>
      <c r="AR56" s="61">
        <v>271</v>
      </c>
      <c r="AS56" s="61">
        <v>274</v>
      </c>
      <c r="AT56" s="61">
        <v>166</v>
      </c>
      <c r="AU56" s="61">
        <v>59</v>
      </c>
      <c r="AV56" s="61">
        <v>216</v>
      </c>
      <c r="AW56" s="61">
        <v>197</v>
      </c>
      <c r="AX56" s="61">
        <v>117</v>
      </c>
      <c r="AY56" s="61">
        <v>37</v>
      </c>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row>
    <row r="57" spans="2:92" ht="24">
      <c r="B57" s="153" t="s">
        <v>144</v>
      </c>
      <c r="C57" s="14"/>
      <c r="D57" s="71"/>
      <c r="E57" s="71">
        <v>0</v>
      </c>
      <c r="F57" s="71">
        <v>0</v>
      </c>
      <c r="G57" s="71">
        <v>0</v>
      </c>
      <c r="H57" s="71">
        <v>0</v>
      </c>
      <c r="I57" s="71">
        <v>0</v>
      </c>
      <c r="J57" s="71">
        <v>0</v>
      </c>
      <c r="K57" s="71">
        <v>0</v>
      </c>
      <c r="L57" s="71">
        <v>0</v>
      </c>
      <c r="M57" s="71">
        <v>0</v>
      </c>
      <c r="N57" s="71">
        <v>0</v>
      </c>
      <c r="O57" s="71">
        <v>0</v>
      </c>
      <c r="P57" s="71">
        <v>0</v>
      </c>
      <c r="Q57" s="71">
        <v>0</v>
      </c>
      <c r="R57" s="71">
        <v>0</v>
      </c>
      <c r="S57" s="71">
        <v>0</v>
      </c>
      <c r="T57" s="71">
        <v>0</v>
      </c>
      <c r="U57" s="71">
        <v>0</v>
      </c>
      <c r="V57" s="71">
        <v>0</v>
      </c>
      <c r="W57" s="71">
        <v>0</v>
      </c>
      <c r="X57" s="71">
        <v>0</v>
      </c>
      <c r="Y57" s="71">
        <v>0</v>
      </c>
      <c r="Z57" s="71">
        <v>0</v>
      </c>
      <c r="AA57" s="71">
        <v>0</v>
      </c>
      <c r="AB57" s="61">
        <v>0</v>
      </c>
      <c r="AC57" s="61">
        <v>0</v>
      </c>
      <c r="AD57" s="61">
        <v>0</v>
      </c>
      <c r="AE57" s="61">
        <v>0</v>
      </c>
      <c r="AF57" s="61">
        <v>0</v>
      </c>
      <c r="AG57" s="61">
        <v>0</v>
      </c>
      <c r="AH57" s="61">
        <v>0</v>
      </c>
      <c r="AI57" s="61">
        <v>0</v>
      </c>
      <c r="AJ57" s="61">
        <v>0</v>
      </c>
      <c r="AK57" s="61">
        <v>0</v>
      </c>
      <c r="AL57" s="61">
        <v>0</v>
      </c>
      <c r="AM57" s="61">
        <v>0</v>
      </c>
      <c r="AN57" s="61">
        <v>0</v>
      </c>
      <c r="AO57" s="61">
        <v>0</v>
      </c>
      <c r="AP57" s="61">
        <v>0</v>
      </c>
      <c r="AQ57" s="61">
        <v>0</v>
      </c>
      <c r="AR57" s="61">
        <v>0</v>
      </c>
      <c r="AS57" s="61">
        <v>0</v>
      </c>
      <c r="AT57" s="61">
        <v>0</v>
      </c>
      <c r="AU57" s="61">
        <v>0</v>
      </c>
      <c r="AV57" s="61">
        <v>0</v>
      </c>
      <c r="AW57" s="61">
        <v>0</v>
      </c>
      <c r="AX57" s="61">
        <v>0</v>
      </c>
      <c r="AY57" s="61">
        <v>0</v>
      </c>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row>
    <row r="58" spans="2:92">
      <c r="B58" s="151" t="s">
        <v>145</v>
      </c>
      <c r="C58" s="52"/>
      <c r="D58" s="60"/>
      <c r="E58" s="60">
        <v>185463</v>
      </c>
      <c r="F58" s="60">
        <v>276167</v>
      </c>
      <c r="G58" s="60">
        <v>211778</v>
      </c>
      <c r="H58" s="60">
        <v>140444</v>
      </c>
      <c r="I58" s="60">
        <v>178921</v>
      </c>
      <c r="J58" s="60">
        <v>240608</v>
      </c>
      <c r="K58" s="60">
        <v>191851</v>
      </c>
      <c r="L58" s="60">
        <v>125448</v>
      </c>
      <c r="M58" s="60">
        <v>196662</v>
      </c>
      <c r="N58" s="60">
        <v>245883</v>
      </c>
      <c r="O58" s="60">
        <v>187891</v>
      </c>
      <c r="P58" s="60">
        <v>115196</v>
      </c>
      <c r="Q58" s="60">
        <v>180107</v>
      </c>
      <c r="R58" s="60">
        <v>261844</v>
      </c>
      <c r="S58" s="60">
        <v>198058</v>
      </c>
      <c r="T58" s="60">
        <v>117755</v>
      </c>
      <c r="U58" s="60">
        <v>197736</v>
      </c>
      <c r="V58" s="60">
        <v>259227</v>
      </c>
      <c r="W58" s="60">
        <v>196156</v>
      </c>
      <c r="X58" s="60">
        <v>140572</v>
      </c>
      <c r="Y58" s="60">
        <v>202837</v>
      </c>
      <c r="Z58" s="58">
        <v>233974</v>
      </c>
      <c r="AA58" s="60">
        <v>222969</v>
      </c>
      <c r="AB58" s="60">
        <v>135569</v>
      </c>
      <c r="AC58" s="60">
        <v>189941</v>
      </c>
      <c r="AD58" s="60">
        <v>412625</v>
      </c>
      <c r="AE58" s="60">
        <v>401096</v>
      </c>
      <c r="AF58" s="60">
        <v>363081</v>
      </c>
      <c r="AG58" s="60">
        <v>425360</v>
      </c>
      <c r="AH58" s="60">
        <v>470128</v>
      </c>
      <c r="AI58" s="60">
        <v>426526</v>
      </c>
      <c r="AJ58" s="60">
        <v>383295</v>
      </c>
      <c r="AK58" s="60">
        <v>467824</v>
      </c>
      <c r="AL58" s="60">
        <v>531234</v>
      </c>
      <c r="AM58" s="60">
        <v>494896</v>
      </c>
      <c r="AN58" s="60">
        <v>468997</v>
      </c>
      <c r="AO58" s="60">
        <v>565921</v>
      </c>
      <c r="AP58" s="60">
        <v>592201.30000000005</v>
      </c>
      <c r="AQ58" s="60">
        <v>523051</v>
      </c>
      <c r="AR58" s="60">
        <v>472773</v>
      </c>
      <c r="AS58" s="60">
        <v>536981</v>
      </c>
      <c r="AT58" s="60">
        <v>490168</v>
      </c>
      <c r="AU58" s="60">
        <v>449809</v>
      </c>
      <c r="AV58" s="60">
        <v>444642</v>
      </c>
      <c r="AW58" s="60">
        <v>483162</v>
      </c>
      <c r="AX58" s="60">
        <v>518845</v>
      </c>
      <c r="AY58" s="60">
        <v>452814</v>
      </c>
      <c r="AZ58" s="60"/>
      <c r="BA58" s="60"/>
      <c r="BB58" s="60"/>
      <c r="BC58" s="60"/>
      <c r="BD58" s="60"/>
      <c r="BE58" s="60"/>
      <c r="BF58" s="60"/>
      <c r="BG58" s="60"/>
      <c r="BH58" s="60"/>
      <c r="BI58" s="60"/>
      <c r="BJ58" s="60"/>
      <c r="BK58" s="60"/>
      <c r="BL58" s="60"/>
      <c r="BM58" s="60"/>
      <c r="BN58" s="60"/>
      <c r="BO58" s="6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row>
    <row r="59" spans="2:92">
      <c r="B59" s="156" t="s">
        <v>146</v>
      </c>
      <c r="C59" s="51"/>
      <c r="D59" s="64"/>
      <c r="E59" s="64">
        <v>399361</v>
      </c>
      <c r="F59" s="64">
        <v>472824</v>
      </c>
      <c r="G59" s="64">
        <v>425601</v>
      </c>
      <c r="H59" s="64">
        <v>357641</v>
      </c>
      <c r="I59" s="64">
        <v>387404</v>
      </c>
      <c r="J59" s="64">
        <v>429097</v>
      </c>
      <c r="K59" s="64">
        <v>397207</v>
      </c>
      <c r="L59" s="64">
        <v>332857</v>
      </c>
      <c r="M59" s="64">
        <v>397734</v>
      </c>
      <c r="N59" s="64">
        <v>429771</v>
      </c>
      <c r="O59" s="64">
        <v>392354</v>
      </c>
      <c r="P59" s="64">
        <v>323271</v>
      </c>
      <c r="Q59" s="64">
        <v>396816</v>
      </c>
      <c r="R59" s="64">
        <v>456137</v>
      </c>
      <c r="S59" s="64">
        <v>411813</v>
      </c>
      <c r="T59" s="64">
        <v>338077</v>
      </c>
      <c r="U59" s="64">
        <v>431625</v>
      </c>
      <c r="V59" s="64">
        <v>464909</v>
      </c>
      <c r="W59" s="64">
        <v>427686</v>
      </c>
      <c r="X59" s="64">
        <v>369110</v>
      </c>
      <c r="Y59" s="64">
        <v>444654</v>
      </c>
      <c r="Z59" s="64">
        <v>479170</v>
      </c>
      <c r="AA59" s="64">
        <v>491063</v>
      </c>
      <c r="AB59" s="64">
        <v>404481</v>
      </c>
      <c r="AC59" s="64">
        <v>473722</v>
      </c>
      <c r="AD59" s="64">
        <v>674166</v>
      </c>
      <c r="AE59" s="64">
        <v>703950</v>
      </c>
      <c r="AF59" s="64">
        <v>661448</v>
      </c>
      <c r="AG59" s="64">
        <v>735248</v>
      </c>
      <c r="AH59" s="64">
        <v>777541</v>
      </c>
      <c r="AI59" s="64">
        <v>766254</v>
      </c>
      <c r="AJ59" s="64">
        <v>709564</v>
      </c>
      <c r="AK59" s="64">
        <v>814387</v>
      </c>
      <c r="AL59" s="64">
        <v>838774</v>
      </c>
      <c r="AM59" s="64">
        <v>831090</v>
      </c>
      <c r="AN59" s="64">
        <v>802960</v>
      </c>
      <c r="AO59" s="64">
        <v>911760</v>
      </c>
      <c r="AP59" s="64">
        <v>916276.3</v>
      </c>
      <c r="AQ59" s="64">
        <v>864104</v>
      </c>
      <c r="AR59" s="64">
        <v>794015</v>
      </c>
      <c r="AS59" s="64">
        <v>877565</v>
      </c>
      <c r="AT59" s="64">
        <v>827195</v>
      </c>
      <c r="AU59" s="64">
        <v>832645</v>
      </c>
      <c r="AV59" s="64">
        <v>818786</v>
      </c>
      <c r="AW59" s="64">
        <v>864931</v>
      </c>
      <c r="AX59" s="64">
        <v>877698</v>
      </c>
      <c r="AY59" s="64">
        <v>843234</v>
      </c>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c r="CN59" s="64"/>
    </row>
    <row r="60" spans="2:92">
      <c r="B60" s="15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row>
    <row r="61" spans="2:92" ht="26.25">
      <c r="B61" s="158"/>
      <c r="C61" s="78"/>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row>
    <row r="62" spans="2:92">
      <c r="B62" s="159"/>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row>
    <row r="63" spans="2:92">
      <c r="B63" s="159"/>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row>
    <row r="64" spans="2:92">
      <c r="B64" s="159"/>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row>
    <row r="65" spans="2:92">
      <c r="B65" s="159"/>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row>
    <row r="66" spans="2:92">
      <c r="B66" s="159"/>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row>
    <row r="67" spans="2:92">
      <c r="B67" s="159"/>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row>
    <row r="68" spans="2:92">
      <c r="B68" s="159"/>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row>
    <row r="69" spans="2:92">
      <c r="B69" s="159"/>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row>
    <row r="70" spans="2:92">
      <c r="B70" s="159"/>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row>
    <row r="71" spans="2:92">
      <c r="B71" s="159"/>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row>
    <row r="72" spans="2:92">
      <c r="B72" s="159"/>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row>
    <row r="73" spans="2:92">
      <c r="B73" s="159"/>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row>
    <row r="74" spans="2:92">
      <c r="B74" s="159"/>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row>
    <row r="75" spans="2:92">
      <c r="B75" s="159"/>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row>
    <row r="76" spans="2:92">
      <c r="B76" s="159"/>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row>
    <row r="77" spans="2:92">
      <c r="B77" s="159"/>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row>
    <row r="78" spans="2:92">
      <c r="B78" s="159"/>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row>
    <row r="79" spans="2:92">
      <c r="B79" s="159"/>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row>
    <row r="80" spans="2:92">
      <c r="B80" s="159"/>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row>
  </sheetData>
  <hyperlinks>
    <hyperlink ref="B4" location="'Spis treści'!A1" display="← Powrót do Spisu treści" xr:uid="{00000000-0004-0000-0300-000000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A2459"/>
  </sheetPr>
  <dimension ref="A1:Z80"/>
  <sheetViews>
    <sheetView showGridLines="0" zoomScale="85" zoomScaleNormal="85" workbookViewId="0">
      <selection activeCell="AB6" sqref="AB6"/>
    </sheetView>
  </sheetViews>
  <sheetFormatPr defaultColWidth="11.42578125" defaultRowHeight="12" outlineLevelCol="1"/>
  <cols>
    <col min="1" max="1" width="1.85546875" style="159" customWidth="1"/>
    <col min="2" max="2" width="70.85546875" style="1" customWidth="1"/>
    <col min="3" max="3" width="22.28515625" style="1" customWidth="1"/>
    <col min="4" max="11" width="11.42578125" style="1"/>
    <col min="12" max="14" width="11.42578125" style="1" customWidth="1"/>
    <col min="15" max="15" width="10.28515625" style="1" customWidth="1"/>
    <col min="16" max="25" width="11.42578125" style="1" hidden="1" customWidth="1" outlineLevel="1"/>
    <col min="26" max="26" width="11.42578125" style="1" collapsed="1"/>
    <col min="27" max="16384" width="11.42578125" style="1"/>
  </cols>
  <sheetData>
    <row r="1" spans="2:25" ht="60">
      <c r="B1" s="199" t="str">
        <f>'Balance sheet (Q)'!B1</f>
        <v>Sprawozdanie z sytuacji finansowej</v>
      </c>
      <c r="C1" s="88" t="str">
        <f>'Balance sheet (Q)'!C1</f>
        <v>na dzień&gt;</v>
      </c>
      <c r="D1" s="250">
        <f>IFERROR(HLOOKUP(D4,'Balance sheet (Q)'!$D$4:$CN$5,2,0),"-")</f>
        <v>41547</v>
      </c>
      <c r="E1" s="250">
        <f>IFERROR(HLOOKUP(E4,'Balance sheet (Q)'!$D$4:$CN$5,2,0),"-")</f>
        <v>41912</v>
      </c>
      <c r="F1" s="250">
        <f>IFERROR(HLOOKUP(F4,'Balance sheet (Q)'!$D$4:$CN$5,2,0),"-")</f>
        <v>42277</v>
      </c>
      <c r="G1" s="250">
        <f>IFERROR(HLOOKUP(G4,'Balance sheet (Q)'!$D$4:$CN$5,2,0),"-")</f>
        <v>42643</v>
      </c>
      <c r="H1" s="250">
        <f>IFERROR(HLOOKUP(H4,'Balance sheet (Q)'!$D$4:$CN$5,2,0),"-")</f>
        <v>43008</v>
      </c>
      <c r="I1" s="250">
        <f>IFERROR(HLOOKUP(I4,'Balance sheet (Q)'!$D$4:$CN$5,2,0),"-")</f>
        <v>43373</v>
      </c>
      <c r="J1" s="250">
        <f>IFERROR(HLOOKUP(J4,'Balance sheet (Q)'!$D$4:$CN$5,2,0),"-")</f>
        <v>43738</v>
      </c>
      <c r="K1" s="250">
        <f>IFERROR(HLOOKUP(K4,'Balance sheet (Q)'!$D$4:$CN$5,2,0),"-")</f>
        <v>44104</v>
      </c>
      <c r="L1" s="250">
        <f>IFERROR(HLOOKUP(L4,'Balance sheet (Q)'!$D$4:$CN$5,2,0),"-")</f>
        <v>44469</v>
      </c>
      <c r="M1" s="250">
        <f>IFERROR(HLOOKUP(M4,'Balance sheet (Q)'!$D$4:$CN$5,2,0),"-")</f>
        <v>44834</v>
      </c>
      <c r="N1" s="250">
        <f>IFERROR(HLOOKUP(N4,'Balance sheet (Q)'!$D$4:$CN$5,2,0),"-")</f>
        <v>45199</v>
      </c>
      <c r="O1" s="250">
        <f>IFERROR(HLOOKUP(O4,'Balance sheet (Q)'!$D$4:$CN$5,2,0),"-")</f>
        <v>45565</v>
      </c>
      <c r="P1" s="250" t="str">
        <f>IFERROR(HLOOKUP(P4,'Balance sheet (Q)'!$D$4:$CN$5,2,0),"-")</f>
        <v>-</v>
      </c>
      <c r="Q1" s="250" t="str">
        <f>IFERROR(HLOOKUP(Q4,'Balance sheet (Q)'!$D$4:$CN$5,2,0),"-")</f>
        <v>-</v>
      </c>
      <c r="R1" s="250" t="str">
        <f>IFERROR(HLOOKUP(R4,'Balance sheet (Q)'!$D$4:$CN$5,2,0),"-")</f>
        <v>-</v>
      </c>
      <c r="S1" s="250" t="str">
        <f>IFERROR(HLOOKUP(S4,'Balance sheet (Q)'!$D$4:$CN$5,2,0),"-")</f>
        <v>-</v>
      </c>
      <c r="T1" s="250" t="str">
        <f>IFERROR(HLOOKUP(T4,'Balance sheet (Q)'!$D$4:$CN$5,2,0),"-")</f>
        <v>-</v>
      </c>
      <c r="U1" s="250" t="str">
        <f>IFERROR(HLOOKUP(U4,'Balance sheet (Q)'!$D$4:$CN$5,2,0),"-")</f>
        <v>-</v>
      </c>
      <c r="V1" s="250" t="str">
        <f>IFERROR(HLOOKUP(V4,'Balance sheet (Q)'!$D$4:$CN$5,2,0),"-")</f>
        <v>-</v>
      </c>
      <c r="W1" s="250" t="str">
        <f>IFERROR(HLOOKUP(W4,'Balance sheet (Q)'!$D$4:$CN$5,2,0),"-")</f>
        <v>-</v>
      </c>
      <c r="X1" s="250" t="str">
        <f>IFERROR(HLOOKUP(X4,'Balance sheet (Q)'!$D$4:$CN$5,2,0),"-")</f>
        <v>-</v>
      </c>
      <c r="Y1" s="250" t="str">
        <f>IFERROR(HLOOKUP(Y4,'Balance sheet (Q)'!$D$4:$CN$5,2,0),"-")</f>
        <v>-</v>
      </c>
    </row>
    <row r="2" spans="2:25">
      <c r="B2" s="43"/>
      <c r="C2" s="88" t="str">
        <f>'Balance sheet (Q)'!C2</f>
        <v>rok&gt;</v>
      </c>
      <c r="D2" s="240">
        <f>MIN('Balance sheet (Q)'!$D2:$CN2)+1</f>
        <v>2013</v>
      </c>
      <c r="E2" s="240">
        <f>IFERROR(IF(D2+1&gt;MAX('Balance sheet (Q)'!$D2:$CN2),"-",D2+1),"-")</f>
        <v>2014</v>
      </c>
      <c r="F2" s="240">
        <f>IFERROR(IF(E2+1&gt;MAX('Balance sheet (Q)'!$D2:$CN2),"-",E2+1),"-")</f>
        <v>2015</v>
      </c>
      <c r="G2" s="240">
        <f>IFERROR(IF(F2+1&gt;MAX('Balance sheet (Q)'!$D2:$CN2),"-",F2+1),"-")</f>
        <v>2016</v>
      </c>
      <c r="H2" s="240">
        <f>IFERROR(IF(G2+1&gt;MAX('Balance sheet (Q)'!$D2:$CN2),"-",G2+1),"-")</f>
        <v>2017</v>
      </c>
      <c r="I2" s="240">
        <f>IFERROR(IF(H2+1&gt;MAX('Balance sheet (Q)'!$D2:$CN2),"-",H2+1),"-")</f>
        <v>2018</v>
      </c>
      <c r="J2" s="240">
        <f>IFERROR(IF(I2+1&gt;MAX('Balance sheet (Q)'!$D2:$CN2),"-",I2+1),"-")</f>
        <v>2019</v>
      </c>
      <c r="K2" s="240">
        <f>IFERROR(IF(J2+1&gt;MAX('Balance sheet (Q)'!$D2:$CN2),"-",J2+1),"-")</f>
        <v>2020</v>
      </c>
      <c r="L2" s="240">
        <f>IFERROR(IF(K2+1&gt;MAX('Balance sheet (Q)'!$D2:$CN2),"-",K2+1),"-")</f>
        <v>2021</v>
      </c>
      <c r="M2" s="240">
        <f>IFERROR(IF(L2+1&gt;MAX('Balance sheet (Q)'!$D2:$CN2),"-",L2+1),"-")</f>
        <v>2022</v>
      </c>
      <c r="N2" s="240">
        <f>IFERROR(IF(M2+1&gt;MAX('Balance sheet (Q)'!$D2:$CN2),"-",M2+1),"-")</f>
        <v>2023</v>
      </c>
      <c r="O2" s="240">
        <f>IFERROR(IF(N2+1&gt;MAX('Balance sheet (Q)'!$D2:$CN2),"-",N2+1),"-")</f>
        <v>2024</v>
      </c>
      <c r="P2" s="240" t="str">
        <f>IFERROR(IF(O2+1&gt;MAX('Balance sheet (Q)'!$D2:$CN2),"-",O2+1),"-")</f>
        <v>-</v>
      </c>
      <c r="Q2" s="240" t="str">
        <f>IFERROR(IF(P2+1&gt;MAX('Balance sheet (Q)'!$D2:$CN2),"-",P2+1),"-")</f>
        <v>-</v>
      </c>
      <c r="R2" s="240" t="str">
        <f>IFERROR(IF(Q2+1&gt;MAX('Balance sheet (Q)'!$D2:$CN2),"-",Q2+1),"-")</f>
        <v>-</v>
      </c>
      <c r="S2" s="240" t="str">
        <f>IFERROR(IF(R2+1&gt;MAX('Balance sheet (Q)'!$D2:$CN2),"-",R2+1),"-")</f>
        <v>-</v>
      </c>
      <c r="T2" s="240" t="str">
        <f>IFERROR(IF(S2+1&gt;MAX('Balance sheet (Q)'!$D2:$CN2),"-",S2+1),"-")</f>
        <v>-</v>
      </c>
      <c r="U2" s="240" t="str">
        <f>IFERROR(IF(T2+1&gt;MAX('Balance sheet (Q)'!$D2:$CN2),"-",T2+1),"-")</f>
        <v>-</v>
      </c>
      <c r="V2" s="240" t="str">
        <f>IFERROR(IF(U2+1&gt;MAX('Balance sheet (Q)'!$D2:$CN2),"-",U2+1),"-")</f>
        <v>-</v>
      </c>
      <c r="W2" s="240" t="str">
        <f>IFERROR(IF(V2+1&gt;MAX('Balance sheet (Q)'!$D2:$CN2),"-",V2+1),"-")</f>
        <v>-</v>
      </c>
      <c r="X2" s="240" t="str">
        <f>IFERROR(IF(W2+1&gt;MAX('Balance sheet (Q)'!$D2:$CN2),"-",W2+1),"-")</f>
        <v>-</v>
      </c>
      <c r="Y2" s="240" t="str">
        <f>IFERROR(IF(X2+1&gt;MAX('Balance sheet (Q)'!$D2:$CN2),"-",X2+1),"-")</f>
        <v>-</v>
      </c>
    </row>
    <row r="3" spans="2:25">
      <c r="B3" s="206" t="s">
        <v>147</v>
      </c>
      <c r="C3" s="88" t="str">
        <f>'Balance sheet (Q)'!C3</f>
        <v>miesiąc&gt;</v>
      </c>
      <c r="D3" s="240">
        <f>IF(D2="-","-",$B$4)</f>
        <v>9</v>
      </c>
      <c r="E3" s="240">
        <f t="shared" ref="E3:T3" si="0">IF(E2="-","-",$B$4)</f>
        <v>9</v>
      </c>
      <c r="F3" s="240">
        <f t="shared" si="0"/>
        <v>9</v>
      </c>
      <c r="G3" s="240">
        <f t="shared" si="0"/>
        <v>9</v>
      </c>
      <c r="H3" s="240">
        <f t="shared" si="0"/>
        <v>9</v>
      </c>
      <c r="I3" s="240">
        <f t="shared" si="0"/>
        <v>9</v>
      </c>
      <c r="J3" s="240">
        <f t="shared" si="0"/>
        <v>9</v>
      </c>
      <c r="K3" s="240">
        <f t="shared" si="0"/>
        <v>9</v>
      </c>
      <c r="L3" s="240">
        <f t="shared" si="0"/>
        <v>9</v>
      </c>
      <c r="M3" s="240">
        <f t="shared" si="0"/>
        <v>9</v>
      </c>
      <c r="N3" s="240">
        <f t="shared" si="0"/>
        <v>9</v>
      </c>
      <c r="O3" s="240">
        <f t="shared" si="0"/>
        <v>9</v>
      </c>
      <c r="P3" s="240" t="str">
        <f t="shared" si="0"/>
        <v>-</v>
      </c>
      <c r="Q3" s="240" t="str">
        <f t="shared" si="0"/>
        <v>-</v>
      </c>
      <c r="R3" s="240" t="str">
        <f t="shared" si="0"/>
        <v>-</v>
      </c>
      <c r="S3" s="240" t="str">
        <f t="shared" si="0"/>
        <v>-</v>
      </c>
      <c r="T3" s="240" t="str">
        <f t="shared" si="0"/>
        <v>-</v>
      </c>
      <c r="U3" s="240" t="str">
        <f t="shared" ref="U3:Y3" si="1">IF(U2="-","-",$B$4)</f>
        <v>-</v>
      </c>
      <c r="V3" s="240" t="str">
        <f t="shared" si="1"/>
        <v>-</v>
      </c>
      <c r="W3" s="240" t="str">
        <f t="shared" si="1"/>
        <v>-</v>
      </c>
      <c r="X3" s="240" t="str">
        <f t="shared" si="1"/>
        <v>-</v>
      </c>
      <c r="Y3" s="240" t="str">
        <f t="shared" si="1"/>
        <v>-</v>
      </c>
    </row>
    <row r="4" spans="2:25">
      <c r="B4" s="214">
        <v>9</v>
      </c>
      <c r="C4" s="137" t="str">
        <f>'Balance sheet (Q)'!C4</f>
        <v>rok&amp;miesiąc&gt;</v>
      </c>
      <c r="D4" s="138" t="str">
        <f>D2&amp;"-"&amp;D3</f>
        <v>2013-9</v>
      </c>
      <c r="E4" s="138" t="str">
        <f t="shared" ref="E4:T4" si="2">E2&amp;"-"&amp;E3</f>
        <v>2014-9</v>
      </c>
      <c r="F4" s="138" t="str">
        <f t="shared" si="2"/>
        <v>2015-9</v>
      </c>
      <c r="G4" s="138" t="str">
        <f t="shared" si="2"/>
        <v>2016-9</v>
      </c>
      <c r="H4" s="138" t="str">
        <f t="shared" si="2"/>
        <v>2017-9</v>
      </c>
      <c r="I4" s="138" t="str">
        <f t="shared" si="2"/>
        <v>2018-9</v>
      </c>
      <c r="J4" s="138" t="str">
        <f t="shared" si="2"/>
        <v>2019-9</v>
      </c>
      <c r="K4" s="138" t="str">
        <f t="shared" si="2"/>
        <v>2020-9</v>
      </c>
      <c r="L4" s="138" t="str">
        <f t="shared" si="2"/>
        <v>2021-9</v>
      </c>
      <c r="M4" s="138" t="str">
        <f t="shared" si="2"/>
        <v>2022-9</v>
      </c>
      <c r="N4" s="138" t="str">
        <f t="shared" si="2"/>
        <v>2023-9</v>
      </c>
      <c r="O4" s="138" t="str">
        <f t="shared" si="2"/>
        <v>2024-9</v>
      </c>
      <c r="P4" s="138" t="str">
        <f t="shared" si="2"/>
        <v>---</v>
      </c>
      <c r="Q4" s="138" t="str">
        <f t="shared" si="2"/>
        <v>---</v>
      </c>
      <c r="R4" s="138" t="str">
        <f t="shared" si="2"/>
        <v>---</v>
      </c>
      <c r="S4" s="138" t="str">
        <f t="shared" si="2"/>
        <v>---</v>
      </c>
      <c r="T4" s="138" t="str">
        <f t="shared" si="2"/>
        <v>---</v>
      </c>
      <c r="U4" s="138" t="str">
        <f t="shared" ref="U4:Y4" si="3">U2&amp;"-"&amp;U3</f>
        <v>---</v>
      </c>
      <c r="V4" s="138" t="str">
        <f t="shared" si="3"/>
        <v>---</v>
      </c>
      <c r="W4" s="138" t="str">
        <f t="shared" si="3"/>
        <v>---</v>
      </c>
      <c r="X4" s="138" t="str">
        <f t="shared" si="3"/>
        <v>---</v>
      </c>
      <c r="Y4" s="138" t="str">
        <f t="shared" si="3"/>
        <v>---</v>
      </c>
    </row>
    <row r="5" spans="2:25" ht="36.950000000000003" customHeight="1">
      <c r="B5" s="223" t="s">
        <v>52</v>
      </c>
    </row>
    <row r="6" spans="2:25">
      <c r="B6" s="16" t="str">
        <f>'Balance sheet (Q)'!B6</f>
        <v>1.Aktywa</v>
      </c>
      <c r="C6" s="16"/>
    </row>
    <row r="7" spans="2:25" ht="16.5" customHeight="1">
      <c r="B7" s="52" t="str">
        <f>'Balance sheet (Q)'!B7</f>
        <v>2.Aktywa trwałe</v>
      </c>
      <c r="C7" s="44"/>
      <c r="D7" s="60">
        <f ca="1">Func_BILANS_na_dzień</f>
        <v>188787</v>
      </c>
      <c r="E7" s="60">
        <f ca="1">Func_BILANS_na_dzień</f>
        <v>179173</v>
      </c>
      <c r="F7" s="60">
        <f ca="1">Func_BILANS_na_dzień</f>
        <v>170112</v>
      </c>
      <c r="G7" s="60">
        <f ca="1">Func_BILANS_na_dzień</f>
        <v>172763</v>
      </c>
      <c r="H7" s="60">
        <f ca="1">Func_BILANS_na_dzień</f>
        <v>189825</v>
      </c>
      <c r="I7" s="60">
        <f ca="1">Func_BILANS_na_dzień</f>
        <v>233303</v>
      </c>
      <c r="J7" s="60">
        <f ca="1">Func_BILANS_na_dzień</f>
        <v>377438</v>
      </c>
      <c r="K7" s="60">
        <f ca="1">Func_BILANS_na_dzień</f>
        <v>462663</v>
      </c>
      <c r="L7" s="60">
        <f ca="1">Func_BILANS_na_dzień</f>
        <v>556675</v>
      </c>
      <c r="M7" s="60">
        <f ca="1">Func_BILANS_na_dzień</f>
        <v>579124</v>
      </c>
      <c r="N7" s="60">
        <f ca="1">Func_BILANS_na_dzień</f>
        <v>558111</v>
      </c>
      <c r="O7" s="60">
        <f ca="1">Func_BILANS_na_dzień</f>
        <v>556030</v>
      </c>
      <c r="P7" s="60" t="str">
        <f ca="1">Func_BILANS_na_dzień</f>
        <v/>
      </c>
      <c r="Q7" s="60" t="str">
        <f ca="1">Func_BILANS_na_dzień</f>
        <v/>
      </c>
      <c r="R7" s="60" t="str">
        <f ca="1">Func_BILANS_na_dzień</f>
        <v/>
      </c>
      <c r="S7" s="60" t="str">
        <f ca="1">Func_BILANS_na_dzień</f>
        <v/>
      </c>
      <c r="T7" s="60" t="str">
        <f ca="1">Func_BILANS_na_dzień</f>
        <v/>
      </c>
      <c r="U7" s="60" t="str">
        <f ca="1">Func_BILANS_na_dzień</f>
        <v/>
      </c>
      <c r="V7" s="60" t="str">
        <f ca="1">Func_BILANS_na_dzień</f>
        <v/>
      </c>
      <c r="W7" s="60" t="str">
        <f ca="1">Func_BILANS_na_dzień</f>
        <v/>
      </c>
      <c r="X7" s="60" t="str">
        <f ca="1">Func_BILANS_na_dzień</f>
        <v/>
      </c>
      <c r="Y7" s="60" t="str">
        <f ca="1">Func_BILANS_na_dzień</f>
        <v/>
      </c>
    </row>
    <row r="8" spans="2:25">
      <c r="B8" s="14" t="str">
        <f>'Balance sheet (Q)'!B8</f>
        <v>3.Rzeczowe aktywa trwałe</v>
      </c>
      <c r="C8" s="45"/>
      <c r="D8" s="61">
        <f ca="1">Func_BILANS_na_dzień</f>
        <v>162520</v>
      </c>
      <c r="E8" s="61">
        <f ca="1">Func_BILANS_na_dzień</f>
        <v>153364</v>
      </c>
      <c r="F8" s="61">
        <f ca="1">Func_BILANS_na_dzień</f>
        <v>145583</v>
      </c>
      <c r="G8" s="61">
        <f ca="1">Func_BILANS_na_dzień</f>
        <v>149670</v>
      </c>
      <c r="H8" s="61">
        <f ca="1">Func_BILANS_na_dzień</f>
        <v>166092</v>
      </c>
      <c r="I8" s="61">
        <f ca="1">Func_BILANS_na_dzień</f>
        <v>210357</v>
      </c>
      <c r="J8" s="61">
        <f ca="1">Func_BILANS_na_dzień</f>
        <v>301265</v>
      </c>
      <c r="K8" s="61">
        <f ca="1">Func_BILANS_na_dzień</f>
        <v>370165</v>
      </c>
      <c r="L8" s="61">
        <f ca="1">Func_BILANS_na_dzień</f>
        <v>467286</v>
      </c>
      <c r="M8" s="61">
        <f ca="1">Func_BILANS_na_dzień</f>
        <v>496115</v>
      </c>
      <c r="N8" s="61">
        <f ca="1">Func_BILANS_na_dzień</f>
        <v>486774</v>
      </c>
      <c r="O8" s="61">
        <f ca="1">Func_BILANS_na_dzień</f>
        <v>488851</v>
      </c>
      <c r="P8" s="61" t="str">
        <f ca="1">Func_BILANS_na_dzień</f>
        <v/>
      </c>
      <c r="Q8" s="61" t="str">
        <f ca="1">Func_BILANS_na_dzień</f>
        <v/>
      </c>
      <c r="R8" s="61" t="str">
        <f ca="1">Func_BILANS_na_dzień</f>
        <v/>
      </c>
      <c r="S8" s="61" t="str">
        <f ca="1">Func_BILANS_na_dzień</f>
        <v/>
      </c>
      <c r="T8" s="61" t="str">
        <f ca="1">Func_BILANS_na_dzień</f>
        <v/>
      </c>
      <c r="U8" s="61" t="str">
        <f ca="1">Func_BILANS_na_dzień</f>
        <v/>
      </c>
      <c r="V8" s="61" t="str">
        <f ca="1">Func_BILANS_na_dzień</f>
        <v/>
      </c>
      <c r="W8" s="61" t="str">
        <f ca="1">Func_BILANS_na_dzień</f>
        <v/>
      </c>
      <c r="X8" s="61" t="str">
        <f ca="1">Func_BILANS_na_dzień</f>
        <v/>
      </c>
      <c r="Y8" s="61" t="str">
        <f ca="1">Func_BILANS_na_dzień</f>
        <v/>
      </c>
    </row>
    <row r="9" spans="2:25">
      <c r="B9" s="14" t="str">
        <f>'Balance sheet (Q)'!B9</f>
        <v>4.Nieruchomości inwestycyjne</v>
      </c>
      <c r="C9" s="45"/>
      <c r="D9" s="61">
        <f ca="1">Func_BILANS_na_dzień</f>
        <v>12358</v>
      </c>
      <c r="E9" s="61">
        <f ca="1">Func_BILANS_na_dzień</f>
        <v>11847</v>
      </c>
      <c r="F9" s="61">
        <f ca="1">Func_BILANS_na_dzień</f>
        <v>11416</v>
      </c>
      <c r="G9" s="61">
        <f ca="1">Func_BILANS_na_dzień</f>
        <v>11159</v>
      </c>
      <c r="H9" s="61">
        <f ca="1">Func_BILANS_na_dzień</f>
        <v>8460</v>
      </c>
      <c r="I9" s="61">
        <f ca="1">Func_BILANS_na_dzień</f>
        <v>8140</v>
      </c>
      <c r="J9" s="61">
        <f ca="1">Func_BILANS_na_dzień</f>
        <v>0</v>
      </c>
      <c r="K9" s="61">
        <f ca="1">Func_BILANS_na_dzień</f>
        <v>0</v>
      </c>
      <c r="L9" s="61">
        <f ca="1">Func_BILANS_na_dzień</f>
        <v>0</v>
      </c>
      <c r="M9" s="61">
        <f ca="1">Func_BILANS_na_dzień</f>
        <v>0</v>
      </c>
      <c r="N9" s="61">
        <f ca="1">Func_BILANS_na_dzień</f>
        <v>0</v>
      </c>
      <c r="O9" s="61">
        <f ca="1">Func_BILANS_na_dzień</f>
        <v>0</v>
      </c>
      <c r="P9" s="61" t="str">
        <f ca="1">Func_BILANS_na_dzień</f>
        <v/>
      </c>
      <c r="Q9" s="61" t="str">
        <f ca="1">Func_BILANS_na_dzień</f>
        <v/>
      </c>
      <c r="R9" s="61" t="str">
        <f ca="1">Func_BILANS_na_dzień</f>
        <v/>
      </c>
      <c r="S9" s="61" t="str">
        <f ca="1">Func_BILANS_na_dzień</f>
        <v/>
      </c>
      <c r="T9" s="61" t="str">
        <f ca="1">Func_BILANS_na_dzień</f>
        <v/>
      </c>
      <c r="U9" s="61" t="str">
        <f ca="1">Func_BILANS_na_dzień</f>
        <v/>
      </c>
      <c r="V9" s="61" t="str">
        <f ca="1">Func_BILANS_na_dzień</f>
        <v/>
      </c>
      <c r="W9" s="61" t="str">
        <f ca="1">Func_BILANS_na_dzień</f>
        <v/>
      </c>
      <c r="X9" s="61" t="str">
        <f ca="1">Func_BILANS_na_dzień</f>
        <v/>
      </c>
      <c r="Y9" s="61" t="str">
        <f ca="1">Func_BILANS_na_dzień</f>
        <v/>
      </c>
    </row>
    <row r="10" spans="2:25">
      <c r="B10" s="14" t="str">
        <f>'Balance sheet (Q)'!B10</f>
        <v>5.Wartość firmy</v>
      </c>
      <c r="C10" s="45"/>
      <c r="D10" s="61">
        <f ca="1">Func_BILANS_na_dzień</f>
        <v>0</v>
      </c>
      <c r="E10" s="61">
        <f ca="1">Func_BILANS_na_dzień</f>
        <v>0</v>
      </c>
      <c r="F10" s="61">
        <f ca="1">Func_BILANS_na_dzień</f>
        <v>0</v>
      </c>
      <c r="G10" s="61">
        <f ca="1">Func_BILANS_na_dzień</f>
        <v>0</v>
      </c>
      <c r="H10" s="61">
        <f ca="1">Func_BILANS_na_dzień</f>
        <v>0</v>
      </c>
      <c r="I10" s="61">
        <f ca="1">Func_BILANS_na_dzień</f>
        <v>0</v>
      </c>
      <c r="J10" s="61">
        <f ca="1">Func_BILANS_na_dzień</f>
        <v>47292</v>
      </c>
      <c r="K10" s="61">
        <f ca="1">Func_BILANS_na_dzień</f>
        <v>4626</v>
      </c>
      <c r="L10" s="61">
        <f ca="1">Func_BILANS_na_dzień</f>
        <v>4626</v>
      </c>
      <c r="M10" s="61">
        <f ca="1">Func_BILANS_na_dzień</f>
        <v>4626</v>
      </c>
      <c r="N10" s="61">
        <f ca="1">Func_BILANS_na_dzień</f>
        <v>4209</v>
      </c>
      <c r="O10" s="61">
        <f ca="1">Func_BILANS_na_dzień</f>
        <v>3921</v>
      </c>
      <c r="P10" s="61" t="str">
        <f ca="1">Func_BILANS_na_dzień</f>
        <v/>
      </c>
      <c r="Q10" s="61" t="str">
        <f ca="1">Func_BILANS_na_dzień</f>
        <v/>
      </c>
      <c r="R10" s="61" t="str">
        <f ca="1">Func_BILANS_na_dzień</f>
        <v/>
      </c>
      <c r="S10" s="61" t="str">
        <f ca="1">Func_BILANS_na_dzień</f>
        <v/>
      </c>
      <c r="T10" s="61" t="str">
        <f ca="1">Func_BILANS_na_dzień</f>
        <v/>
      </c>
      <c r="U10" s="61" t="str">
        <f ca="1">Func_BILANS_na_dzień</f>
        <v/>
      </c>
      <c r="V10" s="61" t="str">
        <f ca="1">Func_BILANS_na_dzień</f>
        <v/>
      </c>
      <c r="W10" s="61" t="str">
        <f ca="1">Func_BILANS_na_dzień</f>
        <v/>
      </c>
      <c r="X10" s="61" t="str">
        <f ca="1">Func_BILANS_na_dzień</f>
        <v/>
      </c>
      <c r="Y10" s="61" t="str">
        <f ca="1">Func_BILANS_na_dzień</f>
        <v/>
      </c>
    </row>
    <row r="11" spans="2:25">
      <c r="B11" s="14" t="str">
        <f>'Balance sheet (Q)'!B11</f>
        <v>6.Aktywa niematerialne</v>
      </c>
      <c r="C11" s="45"/>
      <c r="D11" s="61">
        <f ca="1">Func_BILANS_na_dzień</f>
        <v>1829</v>
      </c>
      <c r="E11" s="61">
        <f ca="1">Func_BILANS_na_dzień</f>
        <v>1726</v>
      </c>
      <c r="F11" s="61">
        <f ca="1">Func_BILANS_na_dzień</f>
        <v>1625</v>
      </c>
      <c r="G11" s="61">
        <f ca="1">Func_BILANS_na_dzień</f>
        <v>1112</v>
      </c>
      <c r="H11" s="61">
        <f ca="1">Func_BILANS_na_dzień</f>
        <v>1576</v>
      </c>
      <c r="I11" s="61">
        <f ca="1">Func_BILANS_na_dzień</f>
        <v>6196</v>
      </c>
      <c r="J11" s="61">
        <f ca="1">Func_BILANS_na_dzień</f>
        <v>19304</v>
      </c>
      <c r="K11" s="61">
        <f ca="1">Func_BILANS_na_dzień</f>
        <v>77953</v>
      </c>
      <c r="L11" s="61">
        <f ca="1">Func_BILANS_na_dzień</f>
        <v>79410</v>
      </c>
      <c r="M11" s="61">
        <f ca="1">Func_BILANS_na_dzień</f>
        <v>73667</v>
      </c>
      <c r="N11" s="61">
        <f ca="1">Func_BILANS_na_dzień</f>
        <v>62405</v>
      </c>
      <c r="O11" s="61">
        <f ca="1">Func_BILANS_na_dzień</f>
        <v>57455</v>
      </c>
      <c r="P11" s="61" t="str">
        <f ca="1">Func_BILANS_na_dzień</f>
        <v/>
      </c>
      <c r="Q11" s="61" t="str">
        <f ca="1">Func_BILANS_na_dzień</f>
        <v/>
      </c>
      <c r="R11" s="61" t="str">
        <f ca="1">Func_BILANS_na_dzień</f>
        <v/>
      </c>
      <c r="S11" s="61" t="str">
        <f ca="1">Func_BILANS_na_dzień</f>
        <v/>
      </c>
      <c r="T11" s="61" t="str">
        <f ca="1">Func_BILANS_na_dzień</f>
        <v/>
      </c>
      <c r="U11" s="61" t="str">
        <f ca="1">Func_BILANS_na_dzień</f>
        <v/>
      </c>
      <c r="V11" s="61" t="str">
        <f ca="1">Func_BILANS_na_dzień</f>
        <v/>
      </c>
      <c r="W11" s="61" t="str">
        <f ca="1">Func_BILANS_na_dzień</f>
        <v/>
      </c>
      <c r="X11" s="61" t="str">
        <f ca="1">Func_BILANS_na_dzień</f>
        <v/>
      </c>
      <c r="Y11" s="61" t="str">
        <f ca="1">Func_BILANS_na_dzień</f>
        <v/>
      </c>
    </row>
    <row r="12" spans="2:25">
      <c r="B12" s="14" t="str">
        <f>'Balance sheet (Q)'!B12</f>
        <v>7.Inwestycje w jednostkach stowarzyszonych wycenianych metodą praw własności</v>
      </c>
      <c r="C12" s="45"/>
      <c r="D12" s="61">
        <f ca="1">Func_BILANS_na_dzień</f>
        <v>1986</v>
      </c>
      <c r="E12" s="61">
        <f ca="1">Func_BILANS_na_dzień</f>
        <v>1875</v>
      </c>
      <c r="F12" s="61">
        <f ca="1">Func_BILANS_na_dzień</f>
        <v>1852</v>
      </c>
      <c r="G12" s="61">
        <f ca="1">Func_BILANS_na_dzień</f>
        <v>2024</v>
      </c>
      <c r="H12" s="61">
        <f ca="1">Func_BILANS_na_dzień</f>
        <v>1825</v>
      </c>
      <c r="I12" s="61">
        <f ca="1">Func_BILANS_na_dzień</f>
        <v>1822</v>
      </c>
      <c r="J12" s="61">
        <f ca="1">Func_BILANS_na_dzień</f>
        <v>2001</v>
      </c>
      <c r="K12" s="61">
        <f ca="1">Func_BILANS_na_dzień</f>
        <v>2179</v>
      </c>
      <c r="L12" s="61">
        <f ca="1">Func_BILANS_na_dzień</f>
        <v>2077</v>
      </c>
      <c r="M12" s="61">
        <f ca="1">Func_BILANS_na_dzień</f>
        <v>1784</v>
      </c>
      <c r="N12" s="61">
        <f ca="1">Func_BILANS_na_dzień</f>
        <v>2108</v>
      </c>
      <c r="O12" s="61">
        <f ca="1">Func_BILANS_na_dzień</f>
        <v>2228</v>
      </c>
      <c r="P12" s="61" t="str">
        <f ca="1">Func_BILANS_na_dzień</f>
        <v/>
      </c>
      <c r="Q12" s="61" t="str">
        <f ca="1">Func_BILANS_na_dzień</f>
        <v/>
      </c>
      <c r="R12" s="61" t="str">
        <f ca="1">Func_BILANS_na_dzień</f>
        <v/>
      </c>
      <c r="S12" s="61" t="str">
        <f ca="1">Func_BILANS_na_dzień</f>
        <v/>
      </c>
      <c r="T12" s="61" t="str">
        <f ca="1">Func_BILANS_na_dzień</f>
        <v/>
      </c>
      <c r="U12" s="61" t="str">
        <f ca="1">Func_BILANS_na_dzień</f>
        <v/>
      </c>
      <c r="V12" s="61" t="str">
        <f ca="1">Func_BILANS_na_dzień</f>
        <v/>
      </c>
      <c r="W12" s="61" t="str">
        <f ca="1">Func_BILANS_na_dzień</f>
        <v/>
      </c>
      <c r="X12" s="61" t="str">
        <f ca="1">Func_BILANS_na_dzień</f>
        <v/>
      </c>
      <c r="Y12" s="61" t="str">
        <f ca="1">Func_BILANS_na_dzień</f>
        <v/>
      </c>
    </row>
    <row r="13" spans="2:25">
      <c r="B13" s="14" t="str">
        <f>'Balance sheet (Q)'!B13</f>
        <v>8.Aktywa finansowe dostępne do sprzedaży</v>
      </c>
      <c r="C13" s="45"/>
      <c r="D13" s="61">
        <f ca="1">Func_BILANS_na_dzień</f>
        <v>0</v>
      </c>
      <c r="E13" s="61">
        <f ca="1">Func_BILANS_na_dzień</f>
        <v>0</v>
      </c>
      <c r="F13" s="61">
        <f ca="1">Func_BILANS_na_dzień</f>
        <v>0</v>
      </c>
      <c r="G13" s="61">
        <f ca="1">Func_BILANS_na_dzień</f>
        <v>0</v>
      </c>
      <c r="H13" s="61">
        <f ca="1">Func_BILANS_na_dzień</f>
        <v>0</v>
      </c>
      <c r="I13" s="61">
        <f ca="1">Func_BILANS_na_dzień</f>
        <v>0</v>
      </c>
      <c r="J13" s="61">
        <f ca="1">Func_BILANS_na_dzień</f>
        <v>0</v>
      </c>
      <c r="K13" s="61">
        <f ca="1">Func_BILANS_na_dzień</f>
        <v>0</v>
      </c>
      <c r="L13" s="61">
        <f ca="1">Func_BILANS_na_dzień</f>
        <v>0</v>
      </c>
      <c r="M13" s="61">
        <f ca="1">Func_BILANS_na_dzień</f>
        <v>0</v>
      </c>
      <c r="N13" s="61">
        <f ca="1">Func_BILANS_na_dzień</f>
        <v>0</v>
      </c>
      <c r="O13" s="61">
        <f ca="1">Func_BILANS_na_dzień</f>
        <v>0</v>
      </c>
      <c r="P13" s="61" t="str">
        <f ca="1">Func_BILANS_na_dzień</f>
        <v/>
      </c>
      <c r="Q13" s="61" t="str">
        <f ca="1">Func_BILANS_na_dzień</f>
        <v/>
      </c>
      <c r="R13" s="61" t="str">
        <f ca="1">Func_BILANS_na_dzień</f>
        <v/>
      </c>
      <c r="S13" s="61" t="str">
        <f ca="1">Func_BILANS_na_dzień</f>
        <v/>
      </c>
      <c r="T13" s="61" t="str">
        <f ca="1">Func_BILANS_na_dzień</f>
        <v/>
      </c>
      <c r="U13" s="61" t="str">
        <f ca="1">Func_BILANS_na_dzień</f>
        <v/>
      </c>
      <c r="V13" s="61" t="str">
        <f ca="1">Func_BILANS_na_dzień</f>
        <v/>
      </c>
      <c r="W13" s="61" t="str">
        <f ca="1">Func_BILANS_na_dzień</f>
        <v/>
      </c>
      <c r="X13" s="61" t="str">
        <f ca="1">Func_BILANS_na_dzień</f>
        <v/>
      </c>
      <c r="Y13" s="61" t="str">
        <f ca="1">Func_BILANS_na_dzień</f>
        <v/>
      </c>
    </row>
    <row r="14" spans="2:25" ht="26.25" customHeight="1">
      <c r="B14" s="5" t="str">
        <f>'Balance sheet (Q)'!B14</f>
        <v>9.Aktywa finansowe wyceniane w wartości godziwej przez całkowite dochody / Pozostałe aktywa finansowe (długoterminowe)/ udziały i akcje w innych jednostkach</v>
      </c>
      <c r="C14" s="45"/>
      <c r="D14" s="61">
        <f ca="1">Func_BILANS_na_dzień</f>
        <v>31</v>
      </c>
      <c r="E14" s="61">
        <f ca="1">Func_BILANS_na_dzień</f>
        <v>31</v>
      </c>
      <c r="F14" s="61">
        <f ca="1">Func_BILANS_na_dzień</f>
        <v>331</v>
      </c>
      <c r="G14" s="61">
        <f ca="1">Func_BILANS_na_dzień</f>
        <v>331</v>
      </c>
      <c r="H14" s="61">
        <f ca="1">Func_BILANS_na_dzień</f>
        <v>331</v>
      </c>
      <c r="I14" s="61">
        <f ca="1">Func_BILANS_na_dzień</f>
        <v>339</v>
      </c>
      <c r="J14" s="61">
        <f ca="1">Func_BILANS_na_dzień</f>
        <v>825</v>
      </c>
      <c r="K14" s="61">
        <f ca="1">Func_BILANS_na_dzień</f>
        <v>786</v>
      </c>
      <c r="L14" s="61">
        <f ca="1">Func_BILANS_na_dzień</f>
        <v>341</v>
      </c>
      <c r="M14" s="61">
        <f ca="1">Func_BILANS_na_dzień</f>
        <v>985</v>
      </c>
      <c r="N14" s="61">
        <f ca="1">Func_BILANS_na_dzień</f>
        <v>1348</v>
      </c>
      <c r="O14" s="61">
        <f ca="1">Func_BILANS_na_dzień</f>
        <v>1411</v>
      </c>
      <c r="P14" s="61" t="str">
        <f ca="1">Func_BILANS_na_dzień</f>
        <v/>
      </c>
      <c r="Q14" s="61" t="str">
        <f ca="1">Func_BILANS_na_dzień</f>
        <v/>
      </c>
      <c r="R14" s="61" t="str">
        <f ca="1">Func_BILANS_na_dzień</f>
        <v/>
      </c>
      <c r="S14" s="61" t="str">
        <f ca="1">Func_BILANS_na_dzień</f>
        <v/>
      </c>
      <c r="T14" s="61" t="str">
        <f ca="1">Func_BILANS_na_dzień</f>
        <v/>
      </c>
      <c r="U14" s="61" t="str">
        <f ca="1">Func_BILANS_na_dzień</f>
        <v/>
      </c>
      <c r="V14" s="61" t="str">
        <f ca="1">Func_BILANS_na_dzień</f>
        <v/>
      </c>
      <c r="W14" s="61" t="str">
        <f ca="1">Func_BILANS_na_dzień</f>
        <v/>
      </c>
      <c r="X14" s="61" t="str">
        <f ca="1">Func_BILANS_na_dzień</f>
        <v/>
      </c>
      <c r="Y14" s="61" t="str">
        <f ca="1">Func_BILANS_na_dzień</f>
        <v/>
      </c>
    </row>
    <row r="15" spans="2:25">
      <c r="B15" s="14" t="str">
        <f>'Balance sheet (Q)'!B15</f>
        <v>10.Należności długoterminowe</v>
      </c>
      <c r="C15" s="45"/>
      <c r="D15" s="61">
        <f ca="1">Func_BILANS_na_dzień</f>
        <v>2752</v>
      </c>
      <c r="E15" s="61">
        <f ca="1">Func_BILANS_na_dzień</f>
        <v>2736</v>
      </c>
      <c r="F15" s="61">
        <f ca="1">Func_BILANS_na_dzień</f>
        <v>2119</v>
      </c>
      <c r="G15" s="61">
        <f ca="1">Func_BILANS_na_dzień</f>
        <v>1044</v>
      </c>
      <c r="H15" s="61">
        <f ca="1">Func_BILANS_na_dzień</f>
        <v>4104</v>
      </c>
      <c r="I15" s="61">
        <f ca="1">Func_BILANS_na_dzień</f>
        <v>3014</v>
      </c>
      <c r="J15" s="61">
        <f ca="1">Func_BILANS_na_dzień</f>
        <v>2501</v>
      </c>
      <c r="K15" s="61">
        <f ca="1">Func_BILANS_na_dzień</f>
        <v>2121</v>
      </c>
      <c r="L15" s="61">
        <f ca="1">Func_BILANS_na_dzień</f>
        <v>1451</v>
      </c>
      <c r="M15" s="61">
        <f ca="1">Func_BILANS_na_dzień</f>
        <v>997</v>
      </c>
      <c r="N15" s="61">
        <f ca="1">Func_BILANS_na_dzień</f>
        <v>452</v>
      </c>
      <c r="O15" s="61">
        <f ca="1">Func_BILANS_na_dzień</f>
        <v>84</v>
      </c>
      <c r="P15" s="61" t="str">
        <f ca="1">Func_BILANS_na_dzień</f>
        <v/>
      </c>
      <c r="Q15" s="61" t="str">
        <f ca="1">Func_BILANS_na_dzień</f>
        <v/>
      </c>
      <c r="R15" s="61" t="str">
        <f ca="1">Func_BILANS_na_dzień</f>
        <v/>
      </c>
      <c r="S15" s="61" t="str">
        <f ca="1">Func_BILANS_na_dzień</f>
        <v/>
      </c>
      <c r="T15" s="61" t="str">
        <f ca="1">Func_BILANS_na_dzień</f>
        <v/>
      </c>
      <c r="U15" s="61" t="str">
        <f ca="1">Func_BILANS_na_dzień</f>
        <v/>
      </c>
      <c r="V15" s="61" t="str">
        <f ca="1">Func_BILANS_na_dzień</f>
        <v/>
      </c>
      <c r="W15" s="61" t="str">
        <f ca="1">Func_BILANS_na_dzień</f>
        <v/>
      </c>
      <c r="X15" s="61" t="str">
        <f ca="1">Func_BILANS_na_dzień</f>
        <v/>
      </c>
      <c r="Y15" s="61" t="str">
        <f ca="1">Func_BILANS_na_dzień</f>
        <v/>
      </c>
    </row>
    <row r="16" spans="2:25">
      <c r="B16" s="14" t="str">
        <f>'Balance sheet (Q)'!B16</f>
        <v>11.Aktywa z tytułu podatku odroczonego</v>
      </c>
      <c r="C16" s="45"/>
      <c r="D16" s="61">
        <f ca="1">Func_BILANS_na_dzień</f>
        <v>7311</v>
      </c>
      <c r="E16" s="61">
        <f ca="1">Func_BILANS_na_dzień</f>
        <v>7594</v>
      </c>
      <c r="F16" s="61">
        <f ca="1">Func_BILANS_na_dzień</f>
        <v>7186</v>
      </c>
      <c r="G16" s="61">
        <f ca="1">Func_BILANS_na_dzień</f>
        <v>7423</v>
      </c>
      <c r="H16" s="61">
        <f ca="1">Func_BILANS_na_dzień</f>
        <v>7437</v>
      </c>
      <c r="I16" s="61">
        <f ca="1">Func_BILANS_na_dzień</f>
        <v>3435</v>
      </c>
      <c r="J16" s="61">
        <f ca="1">Func_BILANS_na_dzień</f>
        <v>4250</v>
      </c>
      <c r="K16" s="61">
        <f ca="1">Func_BILANS_na_dzień</f>
        <v>4833</v>
      </c>
      <c r="L16" s="61">
        <f ca="1">Func_BILANS_na_dzień</f>
        <v>1484</v>
      </c>
      <c r="M16" s="61">
        <f ca="1">Func_BILANS_na_dzień</f>
        <v>950</v>
      </c>
      <c r="N16" s="61">
        <f ca="1">Func_BILANS_na_dzień</f>
        <v>815</v>
      </c>
      <c r="O16" s="61">
        <f ca="1">Func_BILANS_na_dzień</f>
        <v>2080</v>
      </c>
      <c r="P16" s="61" t="str">
        <f ca="1">Func_BILANS_na_dzień</f>
        <v/>
      </c>
      <c r="Q16" s="61" t="str">
        <f ca="1">Func_BILANS_na_dzień</f>
        <v/>
      </c>
      <c r="R16" s="61" t="str">
        <f ca="1">Func_BILANS_na_dzień</f>
        <v/>
      </c>
      <c r="S16" s="61" t="str">
        <f ca="1">Func_BILANS_na_dzień</f>
        <v/>
      </c>
      <c r="T16" s="61" t="str">
        <f ca="1">Func_BILANS_na_dzień</f>
        <v/>
      </c>
      <c r="U16" s="61" t="str">
        <f ca="1">Func_BILANS_na_dzień</f>
        <v/>
      </c>
      <c r="V16" s="61" t="str">
        <f ca="1">Func_BILANS_na_dzień</f>
        <v/>
      </c>
      <c r="W16" s="61" t="str">
        <f ca="1">Func_BILANS_na_dzień</f>
        <v/>
      </c>
      <c r="X16" s="61" t="str">
        <f ca="1">Func_BILANS_na_dzień</f>
        <v/>
      </c>
      <c r="Y16" s="61" t="str">
        <f ca="1">Func_BILANS_na_dzień</f>
        <v/>
      </c>
    </row>
    <row r="17" spans="2:25" ht="18" customHeight="1">
      <c r="B17" s="52" t="str">
        <f>'Balance sheet (Q)'!B17</f>
        <v>12.Aktywa obrotowe</v>
      </c>
      <c r="C17" s="44"/>
      <c r="D17" s="60">
        <f ca="1">Func_BILANS_na_dzień</f>
        <v>236814</v>
      </c>
      <c r="E17" s="60">
        <f ca="1">Func_BILANS_na_dzień</f>
        <v>218034</v>
      </c>
      <c r="F17" s="60">
        <f ca="1">Func_BILANS_na_dzień</f>
        <v>222242</v>
      </c>
      <c r="G17" s="60">
        <f ca="1">Func_BILANS_na_dzień</f>
        <v>239050</v>
      </c>
      <c r="H17" s="60">
        <f ca="1">Func_BILANS_na_dzień</f>
        <v>237861</v>
      </c>
      <c r="I17" s="60">
        <f ca="1">Func_BILANS_na_dzień</f>
        <v>257760</v>
      </c>
      <c r="J17" s="60">
        <f ca="1">Func_BILANS_na_dzień</f>
        <v>326512</v>
      </c>
      <c r="K17" s="60">
        <f ca="1">Func_BILANS_na_dzień</f>
        <v>303591</v>
      </c>
      <c r="L17" s="60">
        <f ca="1">Func_BILANS_na_dzień</f>
        <v>274415</v>
      </c>
      <c r="M17" s="60">
        <f ca="1">Func_BILANS_na_dzień</f>
        <v>284775</v>
      </c>
      <c r="N17" s="60">
        <f ca="1">Func_BILANS_na_dzień</f>
        <v>274376</v>
      </c>
      <c r="O17" s="60">
        <f ca="1">Func_BILANS_na_dzień</f>
        <v>287204</v>
      </c>
      <c r="P17" s="60" t="str">
        <f ca="1">Func_BILANS_na_dzień</f>
        <v/>
      </c>
      <c r="Q17" s="60" t="str">
        <f ca="1">Func_BILANS_na_dzień</f>
        <v/>
      </c>
      <c r="R17" s="60" t="str">
        <f ca="1">Func_BILANS_na_dzień</f>
        <v/>
      </c>
      <c r="S17" s="60" t="str">
        <f ca="1">Func_BILANS_na_dzień</f>
        <v/>
      </c>
      <c r="T17" s="60" t="str">
        <f ca="1">Func_BILANS_na_dzień</f>
        <v/>
      </c>
      <c r="U17" s="60" t="str">
        <f ca="1">Func_BILANS_na_dzień</f>
        <v/>
      </c>
      <c r="V17" s="60" t="str">
        <f ca="1">Func_BILANS_na_dzień</f>
        <v/>
      </c>
      <c r="W17" s="60" t="str">
        <f ca="1">Func_BILANS_na_dzień</f>
        <v/>
      </c>
      <c r="X17" s="60" t="str">
        <f ca="1">Func_BILANS_na_dzień</f>
        <v/>
      </c>
      <c r="Y17" s="60" t="str">
        <f ca="1">Func_BILANS_na_dzień</f>
        <v/>
      </c>
    </row>
    <row r="18" spans="2:25">
      <c r="B18" s="14" t="str">
        <f>'Balance sheet (Q)'!B18</f>
        <v>13.Zapasy</v>
      </c>
      <c r="C18" s="45"/>
      <c r="D18" s="61">
        <f ca="1">Func_BILANS_na_dzień</f>
        <v>82674</v>
      </c>
      <c r="E18" s="61">
        <f ca="1">Func_BILANS_na_dzień</f>
        <v>66780</v>
      </c>
      <c r="F18" s="61">
        <f ca="1">Func_BILANS_na_dzień</f>
        <v>64132</v>
      </c>
      <c r="G18" s="61">
        <f ca="1">Func_BILANS_na_dzień</f>
        <v>66492</v>
      </c>
      <c r="H18" s="61">
        <f ca="1">Func_BILANS_na_dzień</f>
        <v>69125</v>
      </c>
      <c r="I18" s="61">
        <f ca="1">Func_BILANS_na_dzień</f>
        <v>85397</v>
      </c>
      <c r="J18" s="61">
        <f ca="1">Func_BILANS_na_dzień</f>
        <v>111875</v>
      </c>
      <c r="K18" s="61">
        <f ca="1">Func_BILANS_na_dzień</f>
        <v>112277</v>
      </c>
      <c r="L18" s="61">
        <f ca="1">Func_BILANS_na_dzień</f>
        <v>119804</v>
      </c>
      <c r="M18" s="61">
        <f ca="1">Func_BILANS_na_dzień</f>
        <v>126226</v>
      </c>
      <c r="N18" s="61">
        <f ca="1">Func_BILANS_na_dzień</f>
        <v>104946</v>
      </c>
      <c r="O18" s="61">
        <f ca="1">Func_BILANS_na_dzień</f>
        <v>107616</v>
      </c>
      <c r="P18" s="61" t="str">
        <f ca="1">Func_BILANS_na_dzień</f>
        <v/>
      </c>
      <c r="Q18" s="61" t="str">
        <f ca="1">Func_BILANS_na_dzień</f>
        <v/>
      </c>
      <c r="R18" s="61" t="str">
        <f ca="1">Func_BILANS_na_dzień</f>
        <v/>
      </c>
      <c r="S18" s="61" t="str">
        <f ca="1">Func_BILANS_na_dzień</f>
        <v/>
      </c>
      <c r="T18" s="61" t="str">
        <f ca="1">Func_BILANS_na_dzień</f>
        <v/>
      </c>
      <c r="U18" s="61" t="str">
        <f ca="1">Func_BILANS_na_dzień</f>
        <v/>
      </c>
      <c r="V18" s="61" t="str">
        <f ca="1">Func_BILANS_na_dzień</f>
        <v/>
      </c>
      <c r="W18" s="61" t="str">
        <f ca="1">Func_BILANS_na_dzień</f>
        <v/>
      </c>
      <c r="X18" s="61" t="str">
        <f ca="1">Func_BILANS_na_dzień</f>
        <v/>
      </c>
      <c r="Y18" s="61" t="str">
        <f ca="1">Func_BILANS_na_dzień</f>
        <v/>
      </c>
    </row>
    <row r="19" spans="2:25">
      <c r="B19" s="14" t="str">
        <f>'Balance sheet (Q)'!B19</f>
        <v>14.Należności z tytułu dostaw i usług oraz pozostałe należności</v>
      </c>
      <c r="C19" s="45"/>
      <c r="D19" s="61">
        <f ca="1">Func_BILANS_na_dzień</f>
        <v>132884</v>
      </c>
      <c r="E19" s="61">
        <f ca="1">Func_BILANS_na_dzień</f>
        <v>131166</v>
      </c>
      <c r="F19" s="61">
        <f ca="1">Func_BILANS_na_dzień</f>
        <v>139325</v>
      </c>
      <c r="G19" s="61">
        <f ca="1">Func_BILANS_na_dzień</f>
        <v>147963</v>
      </c>
      <c r="H19" s="61">
        <f ca="1">Func_BILANS_na_dzień</f>
        <v>149589</v>
      </c>
      <c r="I19" s="61">
        <f ca="1">Func_BILANS_na_dzień</f>
        <v>144335</v>
      </c>
      <c r="J19" s="61">
        <f ca="1">Func_BILANS_na_dzień</f>
        <v>176186</v>
      </c>
      <c r="K19" s="61">
        <f ca="1">Func_BILANS_na_dzień</f>
        <v>153308</v>
      </c>
      <c r="L19" s="61">
        <f ca="1">Func_BILANS_na_dzień</f>
        <v>130519</v>
      </c>
      <c r="M19" s="61">
        <f ca="1">Func_BILANS_na_dzień</f>
        <v>117532.53915</v>
      </c>
      <c r="N19" s="61">
        <f ca="1">Func_BILANS_na_dzień</f>
        <v>108023</v>
      </c>
      <c r="O19" s="61">
        <f ca="1">Func_BILANS_na_dzień</f>
        <v>117003</v>
      </c>
      <c r="P19" s="61" t="str">
        <f ca="1">Func_BILANS_na_dzień</f>
        <v/>
      </c>
      <c r="Q19" s="61" t="str">
        <f ca="1">Func_BILANS_na_dzień</f>
        <v/>
      </c>
      <c r="R19" s="61" t="str">
        <f ca="1">Func_BILANS_na_dzień</f>
        <v/>
      </c>
      <c r="S19" s="61" t="str">
        <f ca="1">Func_BILANS_na_dzień</f>
        <v/>
      </c>
      <c r="T19" s="61" t="str">
        <f ca="1">Func_BILANS_na_dzień</f>
        <v/>
      </c>
      <c r="U19" s="61" t="str">
        <f ca="1">Func_BILANS_na_dzień</f>
        <v/>
      </c>
      <c r="V19" s="61" t="str">
        <f ca="1">Func_BILANS_na_dzień</f>
        <v/>
      </c>
      <c r="W19" s="61" t="str">
        <f ca="1">Func_BILANS_na_dzień</f>
        <v/>
      </c>
      <c r="X19" s="61" t="str">
        <f ca="1">Func_BILANS_na_dzień</f>
        <v/>
      </c>
      <c r="Y19" s="61" t="str">
        <f ca="1">Func_BILANS_na_dzień</f>
        <v/>
      </c>
    </row>
    <row r="20" spans="2:25">
      <c r="B20" s="14" t="str">
        <f>'Balance sheet (Q)'!B20</f>
        <v>15.Należności z tytułu podatku dochodowego</v>
      </c>
      <c r="C20" s="45"/>
      <c r="D20" s="61">
        <f ca="1">Func_BILANS_na_dzień</f>
        <v>5</v>
      </c>
      <c r="E20" s="61">
        <f ca="1">Func_BILANS_na_dzień</f>
        <v>1106</v>
      </c>
      <c r="F20" s="61">
        <f ca="1">Func_BILANS_na_dzień</f>
        <v>780</v>
      </c>
      <c r="G20" s="61">
        <f ca="1">Func_BILANS_na_dzień</f>
        <v>0</v>
      </c>
      <c r="H20" s="61">
        <f ca="1">Func_BILANS_na_dzień</f>
        <v>304</v>
      </c>
      <c r="I20" s="61">
        <f ca="1">Func_BILANS_na_dzień</f>
        <v>27</v>
      </c>
      <c r="J20" s="61">
        <f ca="1">Func_BILANS_na_dzień</f>
        <v>99</v>
      </c>
      <c r="K20" s="61">
        <f ca="1">Func_BILANS_na_dzień</f>
        <v>18</v>
      </c>
      <c r="L20" s="61">
        <f ca="1">Func_BILANS_na_dzień</f>
        <v>8353</v>
      </c>
      <c r="M20" s="61">
        <f ca="1">Func_BILANS_na_dzień</f>
        <v>16277.460849999999</v>
      </c>
      <c r="N20" s="61">
        <f ca="1">Func_BILANS_na_dzień</f>
        <v>330</v>
      </c>
      <c r="O20" s="61">
        <f ca="1">Func_BILANS_na_dzień</f>
        <v>2386</v>
      </c>
      <c r="P20" s="61" t="str">
        <f ca="1">Func_BILANS_na_dzień</f>
        <v/>
      </c>
      <c r="Q20" s="61" t="str">
        <f ca="1">Func_BILANS_na_dzień</f>
        <v/>
      </c>
      <c r="R20" s="61" t="str">
        <f ca="1">Func_BILANS_na_dzień</f>
        <v/>
      </c>
      <c r="S20" s="61" t="str">
        <f ca="1">Func_BILANS_na_dzień</f>
        <v/>
      </c>
      <c r="T20" s="61" t="str">
        <f ca="1">Func_BILANS_na_dzień</f>
        <v/>
      </c>
      <c r="U20" s="61" t="str">
        <f ca="1">Func_BILANS_na_dzień</f>
        <v/>
      </c>
      <c r="V20" s="61" t="str">
        <f ca="1">Func_BILANS_na_dzień</f>
        <v/>
      </c>
      <c r="W20" s="61" t="str">
        <f ca="1">Func_BILANS_na_dzień</f>
        <v/>
      </c>
      <c r="X20" s="61" t="str">
        <f ca="1">Func_BILANS_na_dzień</f>
        <v/>
      </c>
      <c r="Y20" s="61" t="str">
        <f ca="1">Func_BILANS_na_dzień</f>
        <v/>
      </c>
    </row>
    <row r="21" spans="2:25">
      <c r="B21" s="14" t="str">
        <f>'Balance sheet (Q)'!B21</f>
        <v>16.Pochodne instrumenty finansowe</v>
      </c>
      <c r="C21" s="45"/>
      <c r="D21" s="61">
        <f ca="1">Func_BILANS_na_dzień</f>
        <v>0</v>
      </c>
      <c r="E21" s="61">
        <f ca="1">Func_BILANS_na_dzień</f>
        <v>0</v>
      </c>
      <c r="F21" s="61">
        <f ca="1">Func_BILANS_na_dzień</f>
        <v>0</v>
      </c>
      <c r="G21" s="61">
        <f ca="1">Func_BILANS_na_dzień</f>
        <v>0</v>
      </c>
      <c r="H21" s="61">
        <f ca="1">Func_BILANS_na_dzień</f>
        <v>0</v>
      </c>
      <c r="I21" s="61">
        <f ca="1">Func_BILANS_na_dzień</f>
        <v>0</v>
      </c>
      <c r="J21" s="61">
        <f ca="1">Func_BILANS_na_dzień</f>
        <v>0</v>
      </c>
      <c r="K21" s="61">
        <f ca="1">Func_BILANS_na_dzień</f>
        <v>0</v>
      </c>
      <c r="L21" s="61">
        <f ca="1">Func_BILANS_na_dzień</f>
        <v>0</v>
      </c>
      <c r="M21" s="61">
        <f ca="1">Func_BILANS_na_dzień</f>
        <v>0</v>
      </c>
      <c r="N21" s="61">
        <f ca="1">Func_BILANS_na_dzień</f>
        <v>0</v>
      </c>
      <c r="O21" s="61">
        <f ca="1">Func_BILANS_na_dzień</f>
        <v>0</v>
      </c>
      <c r="P21" s="61" t="str">
        <f ca="1">Func_BILANS_na_dzień</f>
        <v/>
      </c>
      <c r="Q21" s="61" t="str">
        <f ca="1">Func_BILANS_na_dzień</f>
        <v/>
      </c>
      <c r="R21" s="61" t="str">
        <f ca="1">Func_BILANS_na_dzień</f>
        <v/>
      </c>
      <c r="S21" s="61" t="str">
        <f ca="1">Func_BILANS_na_dzień</f>
        <v/>
      </c>
      <c r="T21" s="61" t="str">
        <f ca="1">Func_BILANS_na_dzień</f>
        <v/>
      </c>
      <c r="U21" s="61" t="str">
        <f ca="1">Func_BILANS_na_dzień</f>
        <v/>
      </c>
      <c r="V21" s="61" t="str">
        <f ca="1">Func_BILANS_na_dzień</f>
        <v/>
      </c>
      <c r="W21" s="61" t="str">
        <f ca="1">Func_BILANS_na_dzień</f>
        <v/>
      </c>
      <c r="X21" s="61" t="str">
        <f ca="1">Func_BILANS_na_dzień</f>
        <v/>
      </c>
      <c r="Y21" s="61" t="str">
        <f ca="1">Func_BILANS_na_dzień</f>
        <v/>
      </c>
    </row>
    <row r="22" spans="2:25">
      <c r="B22" s="14" t="str">
        <f>'Balance sheet (Q)'!B22</f>
        <v xml:space="preserve">17.Pozostałe aktywa finansowe </v>
      </c>
      <c r="C22" s="45"/>
      <c r="D22" s="61">
        <f ca="1">Func_BILANS_na_dzień</f>
        <v>0</v>
      </c>
      <c r="E22" s="61">
        <f ca="1">Func_BILANS_na_dzień</f>
        <v>0</v>
      </c>
      <c r="F22" s="61">
        <f ca="1">Func_BILANS_na_dzień</f>
        <v>0</v>
      </c>
      <c r="G22" s="61">
        <f ca="1">Func_BILANS_na_dzień</f>
        <v>0</v>
      </c>
      <c r="H22" s="61">
        <f ca="1">Func_BILANS_na_dzień</f>
        <v>0</v>
      </c>
      <c r="I22" s="61">
        <f ca="1">Func_BILANS_na_dzień</f>
        <v>0</v>
      </c>
      <c r="J22" s="61">
        <f ca="1">Func_BILANS_na_dzień</f>
        <v>0</v>
      </c>
      <c r="K22" s="61">
        <f ca="1">Func_BILANS_na_dzień</f>
        <v>0</v>
      </c>
      <c r="L22" s="61">
        <f ca="1">Func_BILANS_na_dzień</f>
        <v>0</v>
      </c>
      <c r="M22" s="61">
        <f ca="1">Func_BILANS_na_dzień</f>
        <v>0</v>
      </c>
      <c r="N22" s="61">
        <f ca="1">Func_BILANS_na_dzień</f>
        <v>152</v>
      </c>
      <c r="O22" s="61">
        <f ca="1">Func_BILANS_na_dzień</f>
        <v>0</v>
      </c>
      <c r="P22" s="61" t="str">
        <f ca="1">Func_BILANS_na_dzień</f>
        <v/>
      </c>
      <c r="Q22" s="61" t="str">
        <f ca="1">Func_BILANS_na_dzień</f>
        <v/>
      </c>
      <c r="R22" s="61" t="str">
        <f ca="1">Func_BILANS_na_dzień</f>
        <v/>
      </c>
      <c r="S22" s="61" t="str">
        <f ca="1">Func_BILANS_na_dzień</f>
        <v/>
      </c>
      <c r="T22" s="61" t="str">
        <f ca="1">Func_BILANS_na_dzień</f>
        <v/>
      </c>
      <c r="U22" s="61" t="str">
        <f ca="1">Func_BILANS_na_dzień</f>
        <v/>
      </c>
      <c r="V22" s="61" t="str">
        <f ca="1">Func_BILANS_na_dzień</f>
        <v/>
      </c>
      <c r="W22" s="61" t="str">
        <f ca="1">Func_BILANS_na_dzień</f>
        <v/>
      </c>
      <c r="X22" s="61" t="str">
        <f ca="1">Func_BILANS_na_dzień</f>
        <v/>
      </c>
      <c r="Y22" s="61" t="str">
        <f ca="1">Func_BILANS_na_dzień</f>
        <v/>
      </c>
    </row>
    <row r="23" spans="2:25">
      <c r="B23" s="14" t="str">
        <f>'Balance sheet (Q)'!B23</f>
        <v xml:space="preserve">18.Pozostałe aktywa niefinansowe </v>
      </c>
      <c r="C23" s="45"/>
      <c r="D23" s="61">
        <f ca="1">Func_BILANS_na_dzień</f>
        <v>316</v>
      </c>
      <c r="E23" s="61">
        <f ca="1">Func_BILANS_na_dzień</f>
        <v>364</v>
      </c>
      <c r="F23" s="61">
        <f ca="1">Func_BILANS_na_dzień</f>
        <v>512</v>
      </c>
      <c r="G23" s="61">
        <f ca="1">Func_BILANS_na_dzień</f>
        <v>1150</v>
      </c>
      <c r="H23" s="61">
        <f ca="1">Func_BILANS_na_dzień</f>
        <v>1708</v>
      </c>
      <c r="I23" s="61">
        <f ca="1">Func_BILANS_na_dzień</f>
        <v>1341</v>
      </c>
      <c r="J23" s="61">
        <f ca="1">Func_BILANS_na_dzień</f>
        <v>3080</v>
      </c>
      <c r="K23" s="61">
        <f ca="1">Func_BILANS_na_dzień</f>
        <v>1039</v>
      </c>
      <c r="L23" s="61">
        <f ca="1">Func_BILANS_na_dzień</f>
        <v>0</v>
      </c>
      <c r="M23" s="61">
        <f ca="1">Func_BILANS_na_dzień</f>
        <v>0</v>
      </c>
      <c r="N23" s="61">
        <f ca="1">Func_BILANS_na_dzień</f>
        <v>0</v>
      </c>
      <c r="O23" s="61">
        <f ca="1">Func_BILANS_na_dzień</f>
        <v>0</v>
      </c>
      <c r="P23" s="61" t="str">
        <f ca="1">Func_BILANS_na_dzień</f>
        <v/>
      </c>
      <c r="Q23" s="61" t="str">
        <f ca="1">Func_BILANS_na_dzień</f>
        <v/>
      </c>
      <c r="R23" s="61" t="str">
        <f ca="1">Func_BILANS_na_dzień</f>
        <v/>
      </c>
      <c r="S23" s="61" t="str">
        <f ca="1">Func_BILANS_na_dzień</f>
        <v/>
      </c>
      <c r="T23" s="61" t="str">
        <f ca="1">Func_BILANS_na_dzień</f>
        <v/>
      </c>
      <c r="U23" s="61" t="str">
        <f ca="1">Func_BILANS_na_dzień</f>
        <v/>
      </c>
      <c r="V23" s="61" t="str">
        <f ca="1">Func_BILANS_na_dzień</f>
        <v/>
      </c>
      <c r="W23" s="61" t="str">
        <f ca="1">Func_BILANS_na_dzień</f>
        <v/>
      </c>
      <c r="X23" s="61" t="str">
        <f ca="1">Func_BILANS_na_dzień</f>
        <v/>
      </c>
      <c r="Y23" s="61" t="str">
        <f ca="1">Func_BILANS_na_dzień</f>
        <v/>
      </c>
    </row>
    <row r="24" spans="2:25">
      <c r="B24" s="14" t="str">
        <f>'Balance sheet (Q)'!B24</f>
        <v>19.Środki pieniężne i ich ekwiwalenty</v>
      </c>
      <c r="C24" s="45"/>
      <c r="D24" s="61">
        <f ca="1">Func_BILANS_na_dzień</f>
        <v>16805</v>
      </c>
      <c r="E24" s="61">
        <f ca="1">Func_BILANS_na_dzień</f>
        <v>17924</v>
      </c>
      <c r="F24" s="61">
        <f ca="1">Func_BILANS_na_dzień</f>
        <v>16894</v>
      </c>
      <c r="G24" s="61">
        <f ca="1">Func_BILANS_na_dzień</f>
        <v>23445</v>
      </c>
      <c r="H24" s="61">
        <f ca="1">Func_BILANS_na_dzień</f>
        <v>17135</v>
      </c>
      <c r="I24" s="61">
        <f ca="1">Func_BILANS_na_dzień</f>
        <v>26660</v>
      </c>
      <c r="J24" s="61">
        <f ca="1">Func_BILANS_na_dzień</f>
        <v>35272</v>
      </c>
      <c r="K24" s="61">
        <f ca="1">Func_BILANS_na_dzień</f>
        <v>36949</v>
      </c>
      <c r="L24" s="61">
        <f ca="1">Func_BILANS_na_dzień</f>
        <v>15739</v>
      </c>
      <c r="M24" s="61">
        <f ca="1">Func_BILANS_na_dzień</f>
        <v>24739</v>
      </c>
      <c r="N24" s="61">
        <f ca="1">Func_BILANS_na_dzień</f>
        <v>60925</v>
      </c>
      <c r="O24" s="61">
        <f ca="1">Func_BILANS_na_dzień</f>
        <v>60199</v>
      </c>
      <c r="P24" s="61" t="str">
        <f ca="1">Func_BILANS_na_dzień</f>
        <v/>
      </c>
      <c r="Q24" s="61" t="str">
        <f ca="1">Func_BILANS_na_dzień</f>
        <v/>
      </c>
      <c r="R24" s="61" t="str">
        <f ca="1">Func_BILANS_na_dzień</f>
        <v/>
      </c>
      <c r="S24" s="61" t="str">
        <f ca="1">Func_BILANS_na_dzień</f>
        <v/>
      </c>
      <c r="T24" s="61" t="str">
        <f ca="1">Func_BILANS_na_dzień</f>
        <v/>
      </c>
      <c r="U24" s="61" t="str">
        <f ca="1">Func_BILANS_na_dzień</f>
        <v/>
      </c>
      <c r="V24" s="61" t="str">
        <f ca="1">Func_BILANS_na_dzień</f>
        <v/>
      </c>
      <c r="W24" s="61" t="str">
        <f ca="1">Func_BILANS_na_dzień</f>
        <v/>
      </c>
      <c r="X24" s="61" t="str">
        <f ca="1">Func_BILANS_na_dzień</f>
        <v/>
      </c>
      <c r="Y24" s="61" t="str">
        <f ca="1">Func_BILANS_na_dzień</f>
        <v/>
      </c>
    </row>
    <row r="25" spans="2:25">
      <c r="B25" s="14" t="str">
        <f>'Balance sheet (Q)'!B25</f>
        <v>20.Aktywa trwałe zaklasyfikowane jako przeznaczone do sprzedaży</v>
      </c>
      <c r="C25" s="45"/>
      <c r="D25" s="62">
        <f ca="1">Func_BILANS_na_dzień</f>
        <v>4130</v>
      </c>
      <c r="E25" s="62">
        <f ca="1">Func_BILANS_na_dzień</f>
        <v>694</v>
      </c>
      <c r="F25" s="62">
        <f ca="1">Func_BILANS_na_dzień</f>
        <v>599</v>
      </c>
      <c r="G25" s="62">
        <f ca="1">Func_BILANS_na_dzień</f>
        <v>0</v>
      </c>
      <c r="H25" s="62">
        <f ca="1">Func_BILANS_na_dzień</f>
        <v>0</v>
      </c>
      <c r="I25" s="62">
        <f ca="1">Func_BILANS_na_dzień</f>
        <v>0</v>
      </c>
      <c r="J25" s="62">
        <f ca="1">Func_BILANS_na_dzień</f>
        <v>0</v>
      </c>
      <c r="K25" s="62">
        <f ca="1">Func_BILANS_na_dzień</f>
        <v>0</v>
      </c>
      <c r="L25" s="62">
        <f ca="1">Func_BILANS_na_dzień</f>
        <v>0</v>
      </c>
      <c r="M25" s="62">
        <f ca="1">Func_BILANS_na_dzień</f>
        <v>205</v>
      </c>
      <c r="N25" s="62">
        <f ca="1">Func_BILANS_na_dzień</f>
        <v>158</v>
      </c>
      <c r="O25" s="62">
        <f ca="1">Func_BILANS_na_dzień</f>
        <v>0</v>
      </c>
      <c r="P25" s="62" t="str">
        <f ca="1">Func_BILANS_na_dzień</f>
        <v/>
      </c>
      <c r="Q25" s="62" t="str">
        <f ca="1">Func_BILANS_na_dzień</f>
        <v/>
      </c>
      <c r="R25" s="62" t="str">
        <f ca="1">Func_BILANS_na_dzień</f>
        <v/>
      </c>
      <c r="S25" s="62" t="str">
        <f ca="1">Func_BILANS_na_dzień</f>
        <v/>
      </c>
      <c r="T25" s="62" t="str">
        <f ca="1">Func_BILANS_na_dzień</f>
        <v/>
      </c>
      <c r="U25" s="62" t="str">
        <f ca="1">Func_BILANS_na_dzień</f>
        <v/>
      </c>
      <c r="V25" s="62" t="str">
        <f ca="1">Func_BILANS_na_dzień</f>
        <v/>
      </c>
      <c r="W25" s="62" t="str">
        <f ca="1">Func_BILANS_na_dzień</f>
        <v/>
      </c>
      <c r="X25" s="62" t="str">
        <f ca="1">Func_BILANS_na_dzień</f>
        <v/>
      </c>
      <c r="Y25" s="62" t="str">
        <f ca="1">Func_BILANS_na_dzień</f>
        <v/>
      </c>
    </row>
    <row r="26" spans="2:25" ht="20.25" customHeight="1">
      <c r="B26" s="15" t="str">
        <f>'Balance sheet (Q)'!B26</f>
        <v>21.Suma aktywów</v>
      </c>
      <c r="C26" s="44"/>
      <c r="D26" s="22">
        <f ca="1">Func_BILANS_na_dzień</f>
        <v>425601</v>
      </c>
      <c r="E26" s="22">
        <f ca="1">Func_BILANS_na_dzień</f>
        <v>397207</v>
      </c>
      <c r="F26" s="22">
        <f ca="1">Func_BILANS_na_dzień</f>
        <v>392354</v>
      </c>
      <c r="G26" s="22">
        <f ca="1">Func_BILANS_na_dzień</f>
        <v>411813</v>
      </c>
      <c r="H26" s="22">
        <f ca="1">Func_BILANS_na_dzień</f>
        <v>427686</v>
      </c>
      <c r="I26" s="22">
        <f ca="1">Func_BILANS_na_dzień</f>
        <v>491063</v>
      </c>
      <c r="J26" s="22">
        <f ca="1">Func_BILANS_na_dzień</f>
        <v>703950</v>
      </c>
      <c r="K26" s="22">
        <f ca="1">Func_BILANS_na_dzień</f>
        <v>766254</v>
      </c>
      <c r="L26" s="22">
        <f ca="1">Func_BILANS_na_dzień</f>
        <v>831090</v>
      </c>
      <c r="M26" s="22">
        <f ca="1">Func_BILANS_na_dzień</f>
        <v>864104</v>
      </c>
      <c r="N26" s="22">
        <f ca="1">Func_BILANS_na_dzień</f>
        <v>832645</v>
      </c>
      <c r="O26" s="22">
        <f ca="1">Func_BILANS_na_dzień</f>
        <v>843234</v>
      </c>
      <c r="P26" s="22" t="str">
        <f ca="1">Func_BILANS_na_dzień</f>
        <v/>
      </c>
      <c r="Q26" s="22" t="str">
        <f ca="1">Func_BILANS_na_dzień</f>
        <v/>
      </c>
      <c r="R26" s="22" t="str">
        <f ca="1">Func_BILANS_na_dzień</f>
        <v/>
      </c>
      <c r="S26" s="22" t="str">
        <f ca="1">Func_BILANS_na_dzień</f>
        <v/>
      </c>
      <c r="T26" s="22" t="str">
        <f ca="1">Func_BILANS_na_dzień</f>
        <v/>
      </c>
      <c r="U26" s="22" t="str">
        <f ca="1">Func_BILANS_na_dzień</f>
        <v/>
      </c>
      <c r="V26" s="22" t="str">
        <f ca="1">Func_BILANS_na_dzień</f>
        <v/>
      </c>
      <c r="W26" s="22" t="str">
        <f ca="1">Func_BILANS_na_dzień</f>
        <v/>
      </c>
      <c r="X26" s="22" t="str">
        <f ca="1">Func_BILANS_na_dzień</f>
        <v/>
      </c>
      <c r="Y26" s="22" t="str">
        <f ca="1">Func_BILANS_na_dzień</f>
        <v/>
      </c>
    </row>
    <row r="27" spans="2:25" ht="39" customHeight="1">
      <c r="B27" s="16" t="str">
        <f>'Balance sheet (Q)'!B27</f>
        <v>22.Pasywa</v>
      </c>
      <c r="C27" s="16"/>
      <c r="D27" s="37"/>
      <c r="E27" s="37"/>
      <c r="F27" s="37"/>
      <c r="G27" s="37"/>
      <c r="H27" s="37"/>
      <c r="I27" s="37"/>
      <c r="J27" s="37"/>
      <c r="K27" s="37"/>
      <c r="L27" s="37"/>
      <c r="M27" s="37"/>
      <c r="N27" s="37"/>
      <c r="O27" s="37"/>
      <c r="P27" s="37"/>
      <c r="Q27" s="37"/>
      <c r="R27" s="37"/>
      <c r="S27" s="37"/>
      <c r="T27" s="37"/>
      <c r="U27" s="37"/>
      <c r="V27" s="37"/>
      <c r="W27" s="37"/>
      <c r="X27" s="37"/>
      <c r="Y27" s="37"/>
    </row>
    <row r="28" spans="2:25">
      <c r="B28" s="52" t="str">
        <f>'Balance sheet (Q)'!B28</f>
        <v>23.Kapitał własny (przypadający akcjonariuszom jednostki dominującej)</v>
      </c>
      <c r="C28" s="44"/>
      <c r="D28" s="60">
        <f ca="1">Func_BILANS_na_dzień</f>
        <v>204288</v>
      </c>
      <c r="E28" s="60">
        <f ca="1">Func_BILANS_na_dzień</f>
        <v>199781</v>
      </c>
      <c r="F28" s="60">
        <f ca="1">Func_BILANS_na_dzień</f>
        <v>200129</v>
      </c>
      <c r="G28" s="60">
        <f ca="1">Func_BILANS_na_dzień</f>
        <v>209437</v>
      </c>
      <c r="H28" s="60">
        <f ca="1">Func_BILANS_na_dzień</f>
        <v>227093</v>
      </c>
      <c r="I28" s="60">
        <f ca="1">Func_BILANS_na_dzień</f>
        <v>261690</v>
      </c>
      <c r="J28" s="60">
        <f ca="1">Func_BILANS_na_dzień</f>
        <v>279412</v>
      </c>
      <c r="K28" s="60">
        <f ca="1">Func_BILANS_na_dzień</f>
        <v>306889</v>
      </c>
      <c r="L28" s="60">
        <f ca="1">Func_BILANS_na_dzień</f>
        <v>305254</v>
      </c>
      <c r="M28" s="60">
        <f ca="1">Func_BILANS_na_dzień</f>
        <v>310840</v>
      </c>
      <c r="N28" s="60">
        <f ca="1">Func_BILANS_na_dzień</f>
        <v>355354</v>
      </c>
      <c r="O28" s="60">
        <f ca="1">Func_BILANS_na_dzień</f>
        <v>368463</v>
      </c>
      <c r="P28" s="60" t="str">
        <f ca="1">Func_BILANS_na_dzień</f>
        <v/>
      </c>
      <c r="Q28" s="60" t="str">
        <f ca="1">Func_BILANS_na_dzień</f>
        <v/>
      </c>
      <c r="R28" s="60" t="str">
        <f ca="1">Func_BILANS_na_dzień</f>
        <v/>
      </c>
      <c r="S28" s="60" t="str">
        <f ca="1">Func_BILANS_na_dzień</f>
        <v/>
      </c>
      <c r="T28" s="60" t="str">
        <f ca="1">Func_BILANS_na_dzień</f>
        <v/>
      </c>
      <c r="U28" s="60" t="str">
        <f ca="1">Func_BILANS_na_dzień</f>
        <v/>
      </c>
      <c r="V28" s="60" t="str">
        <f ca="1">Func_BILANS_na_dzień</f>
        <v/>
      </c>
      <c r="W28" s="60" t="str">
        <f ca="1">Func_BILANS_na_dzień</f>
        <v/>
      </c>
      <c r="X28" s="60" t="str">
        <f ca="1">Func_BILANS_na_dzień</f>
        <v/>
      </c>
      <c r="Y28" s="60" t="str">
        <f ca="1">Func_BILANS_na_dzień</f>
        <v/>
      </c>
    </row>
    <row r="29" spans="2:25">
      <c r="B29" s="14" t="str">
        <f>'Balance sheet (Q)'!B29</f>
        <v>24.Kapitał podstawowy</v>
      </c>
      <c r="C29" s="45"/>
      <c r="D29" s="61">
        <f ca="1">Func_BILANS_na_dzień</f>
        <v>12618</v>
      </c>
      <c r="E29" s="61">
        <f ca="1">Func_BILANS_na_dzień</f>
        <v>12618</v>
      </c>
      <c r="F29" s="61">
        <f ca="1">Func_BILANS_na_dzień</f>
        <v>12618</v>
      </c>
      <c r="G29" s="61">
        <f ca="1">Func_BILANS_na_dzień</f>
        <v>12618</v>
      </c>
      <c r="H29" s="61">
        <f ca="1">Func_BILANS_na_dzień</f>
        <v>12618</v>
      </c>
      <c r="I29" s="61">
        <f ca="1">Func_BILANS_na_dzień</f>
        <v>12618</v>
      </c>
      <c r="J29" s="61">
        <f ca="1">Func_BILANS_na_dzień</f>
        <v>12618</v>
      </c>
      <c r="K29" s="61">
        <f ca="1">Func_BILANS_na_dzień</f>
        <v>12618</v>
      </c>
      <c r="L29" s="61">
        <f ca="1">Func_BILANS_na_dzień</f>
        <v>12618</v>
      </c>
      <c r="M29" s="61">
        <f ca="1">Func_BILANS_na_dzień</f>
        <v>12618</v>
      </c>
      <c r="N29" s="61">
        <f ca="1">Func_BILANS_na_dzień</f>
        <v>12618</v>
      </c>
      <c r="O29" s="61">
        <f ca="1">Func_BILANS_na_dzień</f>
        <v>12618</v>
      </c>
      <c r="P29" s="61" t="str">
        <f ca="1">Func_BILANS_na_dzień</f>
        <v/>
      </c>
      <c r="Q29" s="61" t="str">
        <f ca="1">Func_BILANS_na_dzień</f>
        <v/>
      </c>
      <c r="R29" s="61" t="str">
        <f ca="1">Func_BILANS_na_dzień</f>
        <v/>
      </c>
      <c r="S29" s="61" t="str">
        <f ca="1">Func_BILANS_na_dzień</f>
        <v/>
      </c>
      <c r="T29" s="61" t="str">
        <f ca="1">Func_BILANS_na_dzień</f>
        <v/>
      </c>
      <c r="U29" s="61" t="str">
        <f ca="1">Func_BILANS_na_dzień</f>
        <v/>
      </c>
      <c r="V29" s="61" t="str">
        <f ca="1">Func_BILANS_na_dzień</f>
        <v/>
      </c>
      <c r="W29" s="61" t="str">
        <f ca="1">Func_BILANS_na_dzień</f>
        <v/>
      </c>
      <c r="X29" s="61" t="str">
        <f ca="1">Func_BILANS_na_dzień</f>
        <v/>
      </c>
      <c r="Y29" s="61" t="str">
        <f ca="1">Func_BILANS_na_dzień</f>
        <v/>
      </c>
    </row>
    <row r="30" spans="2:25">
      <c r="B30" s="14" t="str">
        <f>'Balance sheet (Q)'!B30</f>
        <v>25.Opcje na zakup udziałów w posiadaniu mniejszości</v>
      </c>
      <c r="C30" s="45"/>
      <c r="D30" s="61">
        <f ca="1">Func_BILANS_na_dzień</f>
        <v>0</v>
      </c>
      <c r="E30" s="61">
        <f ca="1">Func_BILANS_na_dzień</f>
        <v>0</v>
      </c>
      <c r="F30" s="61">
        <f ca="1">Func_BILANS_na_dzień</f>
        <v>0</v>
      </c>
      <c r="G30" s="61">
        <f ca="1">Func_BILANS_na_dzień</f>
        <v>0</v>
      </c>
      <c r="H30" s="61">
        <f ca="1">Func_BILANS_na_dzień</f>
        <v>0</v>
      </c>
      <c r="I30" s="61">
        <f ca="1">Func_BILANS_na_dzień</f>
        <v>0</v>
      </c>
      <c r="J30" s="61">
        <f ca="1">Func_BILANS_na_dzień</f>
        <v>-23503</v>
      </c>
      <c r="K30" s="61">
        <f ca="1">Func_BILANS_na_dzień</f>
        <v>-28670</v>
      </c>
      <c r="L30" s="61">
        <f ca="1">Func_BILANS_na_dzień</f>
        <v>-43260</v>
      </c>
      <c r="M30" s="61">
        <f ca="1">Func_BILANS_na_dzień</f>
        <v>-42538</v>
      </c>
      <c r="N30" s="61">
        <f ca="1">Func_BILANS_na_dzień</f>
        <v>-33152</v>
      </c>
      <c r="O30" s="61">
        <f ca="1">Func_BILANS_na_dzień</f>
        <v>-30401</v>
      </c>
      <c r="P30" s="61" t="str">
        <f ca="1">Func_BILANS_na_dzień</f>
        <v/>
      </c>
      <c r="Q30" s="61" t="str">
        <f ca="1">Func_BILANS_na_dzień</f>
        <v/>
      </c>
      <c r="R30" s="61" t="str">
        <f ca="1">Func_BILANS_na_dzień</f>
        <v/>
      </c>
      <c r="S30" s="61" t="str">
        <f ca="1">Func_BILANS_na_dzień</f>
        <v/>
      </c>
      <c r="T30" s="61" t="str">
        <f ca="1">Func_BILANS_na_dzień</f>
        <v/>
      </c>
      <c r="U30" s="61" t="str">
        <f ca="1">Func_BILANS_na_dzień</f>
        <v/>
      </c>
      <c r="V30" s="61" t="str">
        <f ca="1">Func_BILANS_na_dzień</f>
        <v/>
      </c>
      <c r="W30" s="61" t="str">
        <f ca="1">Func_BILANS_na_dzień</f>
        <v/>
      </c>
      <c r="X30" s="61" t="str">
        <f ca="1">Func_BILANS_na_dzień</f>
        <v/>
      </c>
      <c r="Y30" s="61" t="str">
        <f ca="1">Func_BILANS_na_dzień</f>
        <v/>
      </c>
    </row>
    <row r="31" spans="2:25">
      <c r="B31" s="14" t="str">
        <f>'Balance sheet (Q)'!B31</f>
        <v>26.Akcje własne</v>
      </c>
      <c r="C31" s="45"/>
      <c r="D31" s="61">
        <f ca="1">Func_BILANS_na_dzień</f>
        <v>0</v>
      </c>
      <c r="E31" s="61">
        <f ca="1">Func_BILANS_na_dzień</f>
        <v>0</v>
      </c>
      <c r="F31" s="61">
        <f ca="1">Func_BILANS_na_dzień</f>
        <v>0</v>
      </c>
      <c r="G31" s="61">
        <f ca="1">Func_BILANS_na_dzień</f>
        <v>0</v>
      </c>
      <c r="H31" s="61">
        <f ca="1">Func_BILANS_na_dzień</f>
        <v>0</v>
      </c>
      <c r="I31" s="61">
        <f ca="1">Func_BILANS_na_dzień</f>
        <v>0</v>
      </c>
      <c r="J31" s="61">
        <f ca="1">Func_BILANS_na_dzień</f>
        <v>0</v>
      </c>
      <c r="K31" s="61">
        <f ca="1">Func_BILANS_na_dzień</f>
        <v>0</v>
      </c>
      <c r="L31" s="61">
        <f ca="1">Func_BILANS_na_dzień</f>
        <v>0</v>
      </c>
      <c r="M31" s="61">
        <f ca="1">Func_BILANS_na_dzień</f>
        <v>0</v>
      </c>
      <c r="N31" s="61">
        <f ca="1">Func_BILANS_na_dzień</f>
        <v>0</v>
      </c>
      <c r="O31" s="61">
        <f ca="1">Func_BILANS_na_dzień</f>
        <v>0</v>
      </c>
      <c r="P31" s="61" t="str">
        <f ca="1">Func_BILANS_na_dzień</f>
        <v/>
      </c>
      <c r="Q31" s="61" t="str">
        <f ca="1">Func_BILANS_na_dzień</f>
        <v/>
      </c>
      <c r="R31" s="61" t="str">
        <f ca="1">Func_BILANS_na_dzień</f>
        <v/>
      </c>
      <c r="S31" s="61" t="str">
        <f ca="1">Func_BILANS_na_dzień</f>
        <v/>
      </c>
      <c r="T31" s="61" t="str">
        <f ca="1">Func_BILANS_na_dzień</f>
        <v/>
      </c>
      <c r="U31" s="61" t="str">
        <f ca="1">Func_BILANS_na_dzień</f>
        <v/>
      </c>
      <c r="V31" s="61" t="str">
        <f ca="1">Func_BILANS_na_dzień</f>
        <v/>
      </c>
      <c r="W31" s="61" t="str">
        <f ca="1">Func_BILANS_na_dzień</f>
        <v/>
      </c>
      <c r="X31" s="61" t="str">
        <f ca="1">Func_BILANS_na_dzień</f>
        <v/>
      </c>
      <c r="Y31" s="61" t="str">
        <f ca="1">Func_BILANS_na_dzień</f>
        <v/>
      </c>
    </row>
    <row r="32" spans="2:25">
      <c r="B32" s="14" t="str">
        <f>'Balance sheet (Q)'!B32</f>
        <v>27.Różnice kursowe z przeliczenia jednostki zagranicznej</v>
      </c>
      <c r="C32" s="45"/>
      <c r="D32" s="61">
        <f ca="1">Func_BILANS_na_dzień</f>
        <v>-11457</v>
      </c>
      <c r="E32" s="61">
        <f ca="1">Func_BILANS_na_dzień</f>
        <v>-25164</v>
      </c>
      <c r="F32" s="61">
        <f ca="1">Func_BILANS_na_dzień</f>
        <v>-33771</v>
      </c>
      <c r="G32" s="61">
        <f ca="1">Func_BILANS_na_dzień</f>
        <v>-37862</v>
      </c>
      <c r="H32" s="61">
        <f ca="1">Func_BILANS_na_dzień</f>
        <v>-39958</v>
      </c>
      <c r="I32" s="61">
        <f ca="1">Func_BILANS_na_dzień</f>
        <v>-41108</v>
      </c>
      <c r="J32" s="61">
        <f ca="1">Func_BILANS_na_dzień</f>
        <v>-33616</v>
      </c>
      <c r="K32" s="61">
        <f ca="1">Func_BILANS_na_dzień</f>
        <v>-40130</v>
      </c>
      <c r="L32" s="61">
        <f ca="1">Func_BILANS_na_dzień</f>
        <v>0</v>
      </c>
      <c r="M32" s="61">
        <f ca="1">Func_BILANS_na_dzień</f>
        <v>0</v>
      </c>
      <c r="N32" s="61">
        <f ca="1">Func_BILANS_na_dzień</f>
        <v>0</v>
      </c>
      <c r="O32" s="61">
        <f ca="1">Func_BILANS_na_dzień</f>
        <v>0</v>
      </c>
      <c r="P32" s="61" t="str">
        <f ca="1">Func_BILANS_na_dzień</f>
        <v/>
      </c>
      <c r="Q32" s="61" t="str">
        <f ca="1">Func_BILANS_na_dzień</f>
        <v/>
      </c>
      <c r="R32" s="61" t="str">
        <f ca="1">Func_BILANS_na_dzień</f>
        <v/>
      </c>
      <c r="S32" s="61" t="str">
        <f ca="1">Func_BILANS_na_dzień</f>
        <v/>
      </c>
      <c r="T32" s="61" t="str">
        <f ca="1">Func_BILANS_na_dzień</f>
        <v/>
      </c>
      <c r="U32" s="61" t="str">
        <f ca="1">Func_BILANS_na_dzień</f>
        <v/>
      </c>
      <c r="V32" s="61" t="str">
        <f ca="1">Func_BILANS_na_dzień</f>
        <v/>
      </c>
      <c r="W32" s="61" t="str">
        <f ca="1">Func_BILANS_na_dzień</f>
        <v/>
      </c>
      <c r="X32" s="61" t="str">
        <f ca="1">Func_BILANS_na_dzień</f>
        <v/>
      </c>
      <c r="Y32" s="61" t="str">
        <f ca="1">Func_BILANS_na_dzień</f>
        <v/>
      </c>
    </row>
    <row r="33" spans="2:25">
      <c r="B33" s="14" t="str">
        <f>'Balance sheet (Q)'!B33</f>
        <v>28.Pozostałe kapitały rezerwowe</v>
      </c>
      <c r="C33" s="45"/>
      <c r="D33" s="61">
        <f ca="1">Func_BILANS_na_dzień</f>
        <v>80</v>
      </c>
      <c r="E33" s="61">
        <f ca="1">Func_BILANS_na_dzień</f>
        <v>80</v>
      </c>
      <c r="F33" s="61">
        <f ca="1">Func_BILANS_na_dzień</f>
        <v>85</v>
      </c>
      <c r="G33" s="61">
        <f ca="1">Func_BILANS_na_dzień</f>
        <v>85</v>
      </c>
      <c r="H33" s="61">
        <f ca="1">Func_BILANS_na_dzień</f>
        <v>85</v>
      </c>
      <c r="I33" s="61">
        <f ca="1">Func_BILANS_na_dzień</f>
        <v>85</v>
      </c>
      <c r="J33" s="61">
        <f ca="1">Func_BILANS_na_dzień</f>
        <v>86</v>
      </c>
      <c r="K33" s="61">
        <f ca="1">Func_BILANS_na_dzień</f>
        <v>337</v>
      </c>
      <c r="L33" s="61">
        <f ca="1">Func_BILANS_na_dzień</f>
        <v>0</v>
      </c>
      <c r="M33" s="61">
        <f ca="1">Func_BILANS_na_dzień</f>
        <v>0</v>
      </c>
      <c r="N33" s="61">
        <f ca="1">Func_BILANS_na_dzień</f>
        <v>0</v>
      </c>
      <c r="O33" s="61">
        <f ca="1">Func_BILANS_na_dzień</f>
        <v>0</v>
      </c>
      <c r="P33" s="61" t="str">
        <f ca="1">Func_BILANS_na_dzień</f>
        <v/>
      </c>
      <c r="Q33" s="61" t="str">
        <f ca="1">Func_BILANS_na_dzień</f>
        <v/>
      </c>
      <c r="R33" s="61" t="str">
        <f ca="1">Func_BILANS_na_dzień</f>
        <v/>
      </c>
      <c r="S33" s="61" t="str">
        <f ca="1">Func_BILANS_na_dzień</f>
        <v/>
      </c>
      <c r="T33" s="61" t="str">
        <f ca="1">Func_BILANS_na_dzień</f>
        <v/>
      </c>
      <c r="U33" s="61" t="str">
        <f ca="1">Func_BILANS_na_dzień</f>
        <v/>
      </c>
      <c r="V33" s="61" t="str">
        <f ca="1">Func_BILANS_na_dzień</f>
        <v/>
      </c>
      <c r="W33" s="61" t="str">
        <f ca="1">Func_BILANS_na_dzień</f>
        <v/>
      </c>
      <c r="X33" s="61" t="str">
        <f ca="1">Func_BILANS_na_dzień</f>
        <v/>
      </c>
      <c r="Y33" s="61" t="str">
        <f ca="1">Func_BILANS_na_dzień</f>
        <v/>
      </c>
    </row>
    <row r="34" spans="2:25">
      <c r="B34" s="14" t="str">
        <f>'Balance sheet (Q)'!B34</f>
        <v>29.Kapitał zapasowy</v>
      </c>
      <c r="C34" s="45"/>
      <c r="D34" s="61">
        <f ca="1">Func_BILANS_na_dzień</f>
        <v>126431</v>
      </c>
      <c r="E34" s="61">
        <f ca="1">Func_BILANS_na_dzień</f>
        <v>123901</v>
      </c>
      <c r="F34" s="61">
        <f ca="1">Func_BILANS_na_dzień</f>
        <v>117927</v>
      </c>
      <c r="G34" s="61">
        <f ca="1">Func_BILANS_na_dzień</f>
        <v>131244</v>
      </c>
      <c r="H34" s="61">
        <f ca="1">Func_BILANS_na_dzień</f>
        <v>131258</v>
      </c>
      <c r="I34" s="61">
        <f ca="1">Func_BILANS_na_dzień</f>
        <v>144683</v>
      </c>
      <c r="J34" s="61">
        <f ca="1">Func_BILANS_na_dzień</f>
        <v>167231</v>
      </c>
      <c r="K34" s="61">
        <f ca="1">Func_BILANS_na_dzień</f>
        <v>182036</v>
      </c>
      <c r="L34" s="61">
        <f ca="1">Func_BILANS_na_dzień</f>
        <v>0</v>
      </c>
      <c r="M34" s="61">
        <f ca="1">Func_BILANS_na_dzień</f>
        <v>0</v>
      </c>
      <c r="N34" s="61">
        <f ca="1">Func_BILANS_na_dzień</f>
        <v>0</v>
      </c>
      <c r="O34" s="61">
        <f ca="1">Func_BILANS_na_dzień</f>
        <v>0</v>
      </c>
      <c r="P34" s="61" t="str">
        <f ca="1">Func_BILANS_na_dzień</f>
        <v/>
      </c>
      <c r="Q34" s="61" t="str">
        <f ca="1">Func_BILANS_na_dzień</f>
        <v/>
      </c>
      <c r="R34" s="61" t="str">
        <f ca="1">Func_BILANS_na_dzień</f>
        <v/>
      </c>
      <c r="S34" s="61" t="str">
        <f ca="1">Func_BILANS_na_dzień</f>
        <v/>
      </c>
      <c r="T34" s="61" t="str">
        <f ca="1">Func_BILANS_na_dzień</f>
        <v/>
      </c>
      <c r="U34" s="61" t="str">
        <f ca="1">Func_BILANS_na_dzień</f>
        <v/>
      </c>
      <c r="V34" s="61" t="str">
        <f ca="1">Func_BILANS_na_dzień</f>
        <v/>
      </c>
      <c r="W34" s="61" t="str">
        <f ca="1">Func_BILANS_na_dzień</f>
        <v/>
      </c>
      <c r="X34" s="61" t="str">
        <f ca="1">Func_BILANS_na_dzień</f>
        <v/>
      </c>
      <c r="Y34" s="61" t="str">
        <f ca="1">Func_BILANS_na_dzień</f>
        <v/>
      </c>
    </row>
    <row r="35" spans="2:25">
      <c r="B35" s="14" t="str">
        <f>'Balance sheet (Q)'!B35</f>
        <v>30.Kapitał z aktualizacji wyceny</v>
      </c>
      <c r="C35" s="45"/>
      <c r="D35" s="61">
        <f ca="1">Func_BILANS_na_dzień</f>
        <v>36</v>
      </c>
      <c r="E35" s="61">
        <f ca="1">Func_BILANS_na_dzień</f>
        <v>36</v>
      </c>
      <c r="F35" s="61">
        <f ca="1">Func_BILANS_na_dzień</f>
        <v>36</v>
      </c>
      <c r="G35" s="61">
        <f ca="1">Func_BILANS_na_dzień</f>
        <v>36</v>
      </c>
      <c r="H35" s="61">
        <f ca="1">Func_BILANS_na_dzień</f>
        <v>-443</v>
      </c>
      <c r="I35" s="61">
        <f ca="1">Func_BILANS_na_dzień</f>
        <v>36</v>
      </c>
      <c r="J35" s="61">
        <f ca="1">Func_BILANS_na_dzień</f>
        <v>383</v>
      </c>
      <c r="K35" s="61">
        <f ca="1">Func_BILANS_na_dzień</f>
        <v>354</v>
      </c>
      <c r="L35" s="61">
        <f ca="1">Func_BILANS_na_dzień</f>
        <v>-39181</v>
      </c>
      <c r="M35" s="61">
        <f ca="1">Func_BILANS_na_dzień</f>
        <v>-43240</v>
      </c>
      <c r="N35" s="61">
        <f ca="1">Func_BILANS_na_dzień</f>
        <v>-56452</v>
      </c>
      <c r="O35" s="61">
        <f ca="1">Func_BILANS_na_dzień</f>
        <v>-71504</v>
      </c>
      <c r="P35" s="61" t="str">
        <f ca="1">Func_BILANS_na_dzień</f>
        <v/>
      </c>
      <c r="Q35" s="61" t="str">
        <f ca="1">Func_BILANS_na_dzień</f>
        <v/>
      </c>
      <c r="R35" s="61" t="str">
        <f ca="1">Func_BILANS_na_dzień</f>
        <v/>
      </c>
      <c r="S35" s="61" t="str">
        <f ca="1">Func_BILANS_na_dzień</f>
        <v/>
      </c>
      <c r="T35" s="61" t="str">
        <f ca="1">Func_BILANS_na_dzień</f>
        <v/>
      </c>
      <c r="U35" s="61" t="str">
        <f ca="1">Func_BILANS_na_dzień</f>
        <v/>
      </c>
      <c r="V35" s="61" t="str">
        <f ca="1">Func_BILANS_na_dzień</f>
        <v/>
      </c>
      <c r="W35" s="61" t="str">
        <f ca="1">Func_BILANS_na_dzień</f>
        <v/>
      </c>
      <c r="X35" s="61" t="str">
        <f ca="1">Func_BILANS_na_dzień</f>
        <v/>
      </c>
      <c r="Y35" s="61" t="str">
        <f ca="1">Func_BILANS_na_dzień</f>
        <v/>
      </c>
    </row>
    <row r="36" spans="2:25">
      <c r="B36" s="14" t="str">
        <f>'Balance sheet (Q)'!B36</f>
        <v>31.Zyski zatrzymane</v>
      </c>
      <c r="C36" s="45"/>
      <c r="D36" s="61">
        <f ca="1">Func_BILANS_na_dzień</f>
        <v>76580</v>
      </c>
      <c r="E36" s="61">
        <f ca="1">Func_BILANS_na_dzień</f>
        <v>88310</v>
      </c>
      <c r="F36" s="61">
        <f ca="1">Func_BILANS_na_dzień</f>
        <v>103234</v>
      </c>
      <c r="G36" s="61">
        <f ca="1">Func_BILANS_na_dzień</f>
        <v>103316</v>
      </c>
      <c r="H36" s="61">
        <f ca="1">Func_BILANS_na_dzień</f>
        <v>123533</v>
      </c>
      <c r="I36" s="61">
        <f ca="1">Func_BILANS_na_dzień</f>
        <v>145376</v>
      </c>
      <c r="J36" s="61">
        <f ca="1">Func_BILANS_na_dzień</f>
        <v>156213</v>
      </c>
      <c r="K36" s="61">
        <f ca="1">Func_BILANS_na_dzień</f>
        <v>180344</v>
      </c>
      <c r="L36" s="61">
        <f ca="1">Func_BILANS_na_dzień</f>
        <v>375077</v>
      </c>
      <c r="M36" s="61">
        <f ca="1">Func_BILANS_na_dzień</f>
        <v>384000</v>
      </c>
      <c r="N36" s="61">
        <f ca="1">Func_BILANS_na_dzień</f>
        <v>432340</v>
      </c>
      <c r="O36" s="61">
        <f ca="1">Func_BILANS_na_dzień</f>
        <v>457750</v>
      </c>
      <c r="P36" s="61" t="str">
        <f ca="1">Func_BILANS_na_dzień</f>
        <v/>
      </c>
      <c r="Q36" s="61" t="str">
        <f ca="1">Func_BILANS_na_dzień</f>
        <v/>
      </c>
      <c r="R36" s="61" t="str">
        <f ca="1">Func_BILANS_na_dzień</f>
        <v/>
      </c>
      <c r="S36" s="61" t="str">
        <f ca="1">Func_BILANS_na_dzień</f>
        <v/>
      </c>
      <c r="T36" s="61" t="str">
        <f ca="1">Func_BILANS_na_dzień</f>
        <v/>
      </c>
      <c r="U36" s="61" t="str">
        <f ca="1">Func_BILANS_na_dzień</f>
        <v/>
      </c>
      <c r="V36" s="61" t="str">
        <f ca="1">Func_BILANS_na_dzień</f>
        <v/>
      </c>
      <c r="W36" s="61" t="str">
        <f ca="1">Func_BILANS_na_dzień</f>
        <v/>
      </c>
      <c r="X36" s="61" t="str">
        <f ca="1">Func_BILANS_na_dzień</f>
        <v/>
      </c>
      <c r="Y36" s="61" t="str">
        <f ca="1">Func_BILANS_na_dzień</f>
        <v/>
      </c>
    </row>
    <row r="37" spans="2:25">
      <c r="B37" s="52" t="str">
        <f>'Balance sheet (Q)'!B37</f>
        <v>32.Kapitały akcjonariuszy niekontrolujących</v>
      </c>
      <c r="C37" s="44"/>
      <c r="D37" s="60">
        <f ca="1">Func_BILANS_na_dzień</f>
        <v>9535</v>
      </c>
      <c r="E37" s="60">
        <f ca="1">Func_BILANS_na_dzień</f>
        <v>5575</v>
      </c>
      <c r="F37" s="60">
        <f ca="1">Func_BILANS_na_dzień</f>
        <v>4334</v>
      </c>
      <c r="G37" s="60">
        <f ca="1">Func_BILANS_na_dzień</f>
        <v>4318</v>
      </c>
      <c r="H37" s="60">
        <f ca="1">Func_BILANS_na_dzień</f>
        <v>4437</v>
      </c>
      <c r="I37" s="60">
        <f ca="1">Func_BILANS_na_dzień</f>
        <v>6404</v>
      </c>
      <c r="J37" s="60">
        <f ca="1">Func_BILANS_na_dzień</f>
        <v>23442</v>
      </c>
      <c r="K37" s="60">
        <f ca="1">Func_BILANS_na_dzień</f>
        <v>32839</v>
      </c>
      <c r="L37" s="60">
        <f ca="1">Func_BILANS_na_dzień</f>
        <v>30940</v>
      </c>
      <c r="M37" s="60">
        <f ca="1">Func_BILANS_na_dzień</f>
        <v>30213</v>
      </c>
      <c r="N37" s="60">
        <f ca="1">Func_BILANS_na_dzień</f>
        <v>27482</v>
      </c>
      <c r="O37" s="60">
        <f ca="1">Func_BILANS_na_dzień</f>
        <v>21957</v>
      </c>
      <c r="P37" s="60" t="str">
        <f ca="1">Func_BILANS_na_dzień</f>
        <v/>
      </c>
      <c r="Q37" s="60" t="str">
        <f ca="1">Func_BILANS_na_dzień</f>
        <v/>
      </c>
      <c r="R37" s="60" t="str">
        <f ca="1">Func_BILANS_na_dzień</f>
        <v/>
      </c>
      <c r="S37" s="60" t="str">
        <f ca="1">Func_BILANS_na_dzień</f>
        <v/>
      </c>
      <c r="T37" s="60" t="str">
        <f ca="1">Func_BILANS_na_dzień</f>
        <v/>
      </c>
      <c r="U37" s="60" t="str">
        <f ca="1">Func_BILANS_na_dzień</f>
        <v/>
      </c>
      <c r="V37" s="60" t="str">
        <f ca="1">Func_BILANS_na_dzień</f>
        <v/>
      </c>
      <c r="W37" s="60" t="str">
        <f ca="1">Func_BILANS_na_dzień</f>
        <v/>
      </c>
      <c r="X37" s="60" t="str">
        <f ca="1">Func_BILANS_na_dzień</f>
        <v/>
      </c>
      <c r="Y37" s="60" t="str">
        <f ca="1">Func_BILANS_na_dzień</f>
        <v/>
      </c>
    </row>
    <row r="38" spans="2:25" ht="21.75" customHeight="1">
      <c r="B38" s="76" t="str">
        <f>'Balance sheet (Q)'!B38</f>
        <v>33.Kapitał własny ogółem</v>
      </c>
      <c r="C38" s="44"/>
      <c r="D38" s="63">
        <f ca="1">Func_BILANS_na_dzień</f>
        <v>213823</v>
      </c>
      <c r="E38" s="63">
        <f ca="1">Func_BILANS_na_dzień</f>
        <v>205356</v>
      </c>
      <c r="F38" s="63">
        <f ca="1">Func_BILANS_na_dzień</f>
        <v>204463</v>
      </c>
      <c r="G38" s="63">
        <f ca="1">Func_BILANS_na_dzień</f>
        <v>213755</v>
      </c>
      <c r="H38" s="63">
        <f ca="1">Func_BILANS_na_dzień</f>
        <v>231530</v>
      </c>
      <c r="I38" s="63">
        <f ca="1">Func_BILANS_na_dzień</f>
        <v>268094</v>
      </c>
      <c r="J38" s="63">
        <f ca="1">Func_BILANS_na_dzień</f>
        <v>302854</v>
      </c>
      <c r="K38" s="63">
        <f ca="1">Func_BILANS_na_dzień</f>
        <v>339728</v>
      </c>
      <c r="L38" s="63">
        <f ca="1">Func_BILANS_na_dzień</f>
        <v>336194</v>
      </c>
      <c r="M38" s="63">
        <f ca="1">Func_BILANS_na_dzień</f>
        <v>341053</v>
      </c>
      <c r="N38" s="63">
        <f ca="1">Func_BILANS_na_dzień</f>
        <v>382836</v>
      </c>
      <c r="O38" s="63">
        <f ca="1">Func_BILANS_na_dzień</f>
        <v>390420</v>
      </c>
      <c r="P38" s="63" t="str">
        <f ca="1">Func_BILANS_na_dzień</f>
        <v/>
      </c>
      <c r="Q38" s="63" t="str">
        <f ca="1">Func_BILANS_na_dzień</f>
        <v/>
      </c>
      <c r="R38" s="63" t="str">
        <f ca="1">Func_BILANS_na_dzień</f>
        <v/>
      </c>
      <c r="S38" s="63" t="str">
        <f ca="1">Func_BILANS_na_dzień</f>
        <v/>
      </c>
      <c r="T38" s="63" t="str">
        <f ca="1">Func_BILANS_na_dzień</f>
        <v/>
      </c>
      <c r="U38" s="63" t="str">
        <f ca="1">Func_BILANS_na_dzień</f>
        <v/>
      </c>
      <c r="V38" s="63" t="str">
        <f ca="1">Func_BILANS_na_dzień</f>
        <v/>
      </c>
      <c r="W38" s="63" t="str">
        <f ca="1">Func_BILANS_na_dzień</f>
        <v/>
      </c>
      <c r="X38" s="63" t="str">
        <f ca="1">Func_BILANS_na_dzień</f>
        <v/>
      </c>
      <c r="Y38" s="63" t="str">
        <f ca="1">Func_BILANS_na_dzień</f>
        <v/>
      </c>
    </row>
    <row r="39" spans="2:25" ht="36" customHeight="1">
      <c r="B39" s="76" t="str">
        <f>'Balance sheet (Q)'!B39</f>
        <v>34.Zobowiązania długoterminowe</v>
      </c>
      <c r="C39" s="46"/>
      <c r="D39" s="63">
        <f ca="1">Func_BILANS_na_dzień</f>
        <v>12378</v>
      </c>
      <c r="E39" s="63">
        <f ca="1">Func_BILANS_na_dzień</f>
        <v>7004</v>
      </c>
      <c r="F39" s="63">
        <f ca="1">Func_BILANS_na_dzień</f>
        <v>1515</v>
      </c>
      <c r="G39" s="63">
        <f ca="1">Func_BILANS_na_dzień</f>
        <v>2930</v>
      </c>
      <c r="H39" s="63">
        <f ca="1">Func_BILANS_na_dzień</f>
        <v>2006</v>
      </c>
      <c r="I39" s="63">
        <f ca="1">Func_BILANS_na_dzień</f>
        <v>3347</v>
      </c>
      <c r="J39" s="63">
        <f ca="1">Func_BILANS_na_dzień</f>
        <v>146272</v>
      </c>
      <c r="K39" s="63">
        <f ca="1">Func_BILANS_na_dzień</f>
        <v>87599</v>
      </c>
      <c r="L39" s="63">
        <f ca="1">Func_BILANS_na_dzień</f>
        <v>155901</v>
      </c>
      <c r="M39" s="63">
        <f ca="1">Func_BILANS_na_dzień</f>
        <v>212946</v>
      </c>
      <c r="N39" s="63">
        <f ca="1">Func_BILANS_na_dzień</f>
        <v>221460</v>
      </c>
      <c r="O39" s="63">
        <f ca="1">Func_BILANS_na_dzień</f>
        <v>221240</v>
      </c>
      <c r="P39" s="63" t="str">
        <f ca="1">Func_BILANS_na_dzień</f>
        <v/>
      </c>
      <c r="Q39" s="63" t="str">
        <f ca="1">Func_BILANS_na_dzień</f>
        <v/>
      </c>
      <c r="R39" s="63" t="str">
        <f ca="1">Func_BILANS_na_dzień</f>
        <v/>
      </c>
      <c r="S39" s="63" t="str">
        <f ca="1">Func_BILANS_na_dzień</f>
        <v/>
      </c>
      <c r="T39" s="63" t="str">
        <f ca="1">Func_BILANS_na_dzień</f>
        <v/>
      </c>
      <c r="U39" s="63" t="str">
        <f ca="1">Func_BILANS_na_dzień</f>
        <v/>
      </c>
      <c r="V39" s="63" t="str">
        <f ca="1">Func_BILANS_na_dzień</f>
        <v/>
      </c>
      <c r="W39" s="63" t="str">
        <f ca="1">Func_BILANS_na_dzień</f>
        <v/>
      </c>
      <c r="X39" s="63" t="str">
        <f ca="1">Func_BILANS_na_dzień</f>
        <v/>
      </c>
      <c r="Y39" s="63" t="str">
        <f ca="1">Func_BILANS_na_dzień</f>
        <v/>
      </c>
    </row>
    <row r="40" spans="2:25">
      <c r="B40" s="14" t="str">
        <f>'Balance sheet (Q)'!B40</f>
        <v>35.Oprocentowane kredyty i pożyczki</v>
      </c>
      <c r="C40" s="45"/>
      <c r="D40" s="61">
        <f ca="1">Func_BILANS_na_dzień</f>
        <v>10669</v>
      </c>
      <c r="E40" s="61">
        <f ca="1">Func_BILANS_na_dzień</f>
        <v>5337</v>
      </c>
      <c r="F40" s="61">
        <f ca="1">Func_BILANS_na_dzień</f>
        <v>0</v>
      </c>
      <c r="G40" s="61">
        <f ca="1">Func_BILANS_na_dzień</f>
        <v>1338</v>
      </c>
      <c r="H40" s="61">
        <f ca="1">Func_BILANS_na_dzień</f>
        <v>0</v>
      </c>
      <c r="I40" s="61">
        <f ca="1">Func_BILANS_na_dzień</f>
        <v>0</v>
      </c>
      <c r="J40" s="61">
        <f ca="1">Func_BILANS_na_dzień</f>
        <v>105517</v>
      </c>
      <c r="K40" s="61">
        <f ca="1">Func_BILANS_na_dzień</f>
        <v>71120</v>
      </c>
      <c r="L40" s="61">
        <f ca="1">Func_BILANS_na_dzień</f>
        <v>139298</v>
      </c>
      <c r="M40" s="61">
        <f ca="1">Func_BILANS_na_dzień</f>
        <v>187247</v>
      </c>
      <c r="N40" s="61">
        <f ca="1">Func_BILANS_na_dzień</f>
        <v>208082</v>
      </c>
      <c r="O40" s="61">
        <f ca="1">Func_BILANS_na_dzień</f>
        <v>205575</v>
      </c>
      <c r="P40" s="61" t="str">
        <f ca="1">Func_BILANS_na_dzień</f>
        <v/>
      </c>
      <c r="Q40" s="61" t="str">
        <f ca="1">Func_BILANS_na_dzień</f>
        <v/>
      </c>
      <c r="R40" s="61" t="str">
        <f ca="1">Func_BILANS_na_dzień</f>
        <v/>
      </c>
      <c r="S40" s="61" t="str">
        <f ca="1">Func_BILANS_na_dzień</f>
        <v/>
      </c>
      <c r="T40" s="61" t="str">
        <f ca="1">Func_BILANS_na_dzień</f>
        <v/>
      </c>
      <c r="U40" s="61" t="str">
        <f ca="1">Func_BILANS_na_dzień</f>
        <v/>
      </c>
      <c r="V40" s="61" t="str">
        <f ca="1">Func_BILANS_na_dzień</f>
        <v/>
      </c>
      <c r="W40" s="61" t="str">
        <f ca="1">Func_BILANS_na_dzień</f>
        <v/>
      </c>
      <c r="X40" s="61" t="str">
        <f ca="1">Func_BILANS_na_dzień</f>
        <v/>
      </c>
      <c r="Y40" s="61" t="str">
        <f ca="1">Func_BILANS_na_dzień</f>
        <v/>
      </c>
    </row>
    <row r="41" spans="2:25">
      <c r="B41" s="14" t="str">
        <f>'Balance sheet (Q)'!B41</f>
        <v>36.Rezerwy na świadczenia pracownicze</v>
      </c>
      <c r="C41" s="45"/>
      <c r="D41" s="61">
        <f ca="1">Func_BILANS_na_dzień</f>
        <v>1445</v>
      </c>
      <c r="E41" s="61">
        <f ca="1">Func_BILANS_na_dzień</f>
        <v>1538</v>
      </c>
      <c r="F41" s="61">
        <f ca="1">Func_BILANS_na_dzień</f>
        <v>1391</v>
      </c>
      <c r="G41" s="61">
        <f ca="1">Func_BILANS_na_dzień</f>
        <v>1356</v>
      </c>
      <c r="H41" s="61">
        <f ca="1">Func_BILANS_na_dzień</f>
        <v>1532</v>
      </c>
      <c r="I41" s="61">
        <f ca="1">Func_BILANS_na_dzień</f>
        <v>2734</v>
      </c>
      <c r="J41" s="61">
        <f ca="1">Func_BILANS_na_dzień</f>
        <v>2357</v>
      </c>
      <c r="K41" s="61">
        <f ca="1">Func_BILANS_na_dzień</f>
        <v>3392</v>
      </c>
      <c r="L41" s="61">
        <f ca="1">Func_BILANS_na_dzień</f>
        <v>4926</v>
      </c>
      <c r="M41" s="61">
        <f ca="1">Func_BILANS_na_dzień</f>
        <v>4401</v>
      </c>
      <c r="N41" s="61">
        <f ca="1">Func_BILANS_na_dzień</f>
        <v>5334</v>
      </c>
      <c r="O41" s="61">
        <f ca="1">Func_BILANS_na_dzień</f>
        <v>5968</v>
      </c>
      <c r="P41" s="61" t="str">
        <f ca="1">Func_BILANS_na_dzień</f>
        <v/>
      </c>
      <c r="Q41" s="61" t="str">
        <f ca="1">Func_BILANS_na_dzień</f>
        <v/>
      </c>
      <c r="R41" s="61" t="str">
        <f ca="1">Func_BILANS_na_dzień</f>
        <v/>
      </c>
      <c r="S41" s="61" t="str">
        <f ca="1">Func_BILANS_na_dzień</f>
        <v/>
      </c>
      <c r="T41" s="61" t="str">
        <f ca="1">Func_BILANS_na_dzień</f>
        <v/>
      </c>
      <c r="U41" s="61" t="str">
        <f ca="1">Func_BILANS_na_dzień</f>
        <v/>
      </c>
      <c r="V41" s="61" t="str">
        <f ca="1">Func_BILANS_na_dzień</f>
        <v/>
      </c>
      <c r="W41" s="61" t="str">
        <f ca="1">Func_BILANS_na_dzień</f>
        <v/>
      </c>
      <c r="X41" s="61" t="str">
        <f ca="1">Func_BILANS_na_dzień</f>
        <v/>
      </c>
      <c r="Y41" s="61" t="str">
        <f ca="1">Func_BILANS_na_dzień</f>
        <v/>
      </c>
    </row>
    <row r="42" spans="2:25">
      <c r="B42" s="14" t="str">
        <f>'Balance sheet (Q)'!B42</f>
        <v>37.Pozostałe rezerwy</v>
      </c>
      <c r="C42" s="45"/>
      <c r="D42" s="61">
        <f ca="1">Func_BILANS_na_dzień</f>
        <v>0</v>
      </c>
      <c r="E42" s="61">
        <f ca="1">Func_BILANS_na_dzień</f>
        <v>0</v>
      </c>
      <c r="F42" s="61">
        <f ca="1">Func_BILANS_na_dzień</f>
        <v>0</v>
      </c>
      <c r="G42" s="61">
        <f ca="1">Func_BILANS_na_dzień</f>
        <v>0</v>
      </c>
      <c r="H42" s="61">
        <f ca="1">Func_BILANS_na_dzień</f>
        <v>0</v>
      </c>
      <c r="I42" s="61">
        <f ca="1">Func_BILANS_na_dzień</f>
        <v>0</v>
      </c>
      <c r="J42" s="61">
        <f ca="1">Func_BILANS_na_dzień</f>
        <v>833</v>
      </c>
      <c r="K42" s="61">
        <f ca="1">Func_BILANS_na_dzień</f>
        <v>833</v>
      </c>
      <c r="L42" s="61">
        <f ca="1">Func_BILANS_na_dzień</f>
        <v>833</v>
      </c>
      <c r="M42" s="61">
        <f ca="1">Func_BILANS_na_dzień</f>
        <v>726</v>
      </c>
      <c r="N42" s="61">
        <f ca="1">Func_BILANS_na_dzień</f>
        <v>514</v>
      </c>
      <c r="O42" s="61">
        <f ca="1">Func_BILANS_na_dzień</f>
        <v>355</v>
      </c>
      <c r="P42" s="61" t="str">
        <f ca="1">Func_BILANS_na_dzień</f>
        <v/>
      </c>
      <c r="Q42" s="61" t="str">
        <f ca="1">Func_BILANS_na_dzień</f>
        <v/>
      </c>
      <c r="R42" s="61" t="str">
        <f ca="1">Func_BILANS_na_dzień</f>
        <v/>
      </c>
      <c r="S42" s="61" t="str">
        <f ca="1">Func_BILANS_na_dzień</f>
        <v/>
      </c>
      <c r="T42" s="61" t="str">
        <f ca="1">Func_BILANS_na_dzień</f>
        <v/>
      </c>
      <c r="U42" s="61" t="str">
        <f ca="1">Func_BILANS_na_dzień</f>
        <v/>
      </c>
      <c r="V42" s="61" t="str">
        <f ca="1">Func_BILANS_na_dzień</f>
        <v/>
      </c>
      <c r="W42" s="61" t="str">
        <f ca="1">Func_BILANS_na_dzień</f>
        <v/>
      </c>
      <c r="X42" s="61" t="str">
        <f ca="1">Func_BILANS_na_dzień</f>
        <v/>
      </c>
      <c r="Y42" s="61" t="str">
        <f ca="1">Func_BILANS_na_dzień</f>
        <v/>
      </c>
    </row>
    <row r="43" spans="2:25">
      <c r="B43" s="14" t="str">
        <f>'Balance sheet (Q)'!B43</f>
        <v>38.Rozliczenia międzyokresowe</v>
      </c>
      <c r="C43" s="45"/>
      <c r="D43" s="61">
        <f ca="1">Func_BILANS_na_dzień</f>
        <v>0</v>
      </c>
      <c r="E43" s="61">
        <f ca="1">Func_BILANS_na_dzień</f>
        <v>0</v>
      </c>
      <c r="F43" s="61">
        <f ca="1">Func_BILANS_na_dzień</f>
        <v>0</v>
      </c>
      <c r="G43" s="61">
        <f ca="1">Func_BILANS_na_dzień</f>
        <v>0</v>
      </c>
      <c r="H43" s="61">
        <f ca="1">Func_BILANS_na_dzień</f>
        <v>0</v>
      </c>
      <c r="I43" s="61">
        <f ca="1">Func_BILANS_na_dzień</f>
        <v>0</v>
      </c>
      <c r="J43" s="61">
        <f ca="1">Func_BILANS_na_dzień</f>
        <v>9565</v>
      </c>
      <c r="K43" s="61">
        <f ca="1">Func_BILANS_na_dzień</f>
        <v>0</v>
      </c>
      <c r="L43" s="61">
        <f ca="1">Func_BILANS_na_dzień</f>
        <v>0</v>
      </c>
      <c r="M43" s="61">
        <f ca="1">Func_BILANS_na_dzień</f>
        <v>0</v>
      </c>
      <c r="N43" s="61">
        <f ca="1">Func_BILANS_na_dzień</f>
        <v>0</v>
      </c>
      <c r="O43" s="61">
        <f ca="1">Func_BILANS_na_dzień</f>
        <v>0</v>
      </c>
      <c r="P43" s="61" t="str">
        <f ca="1">Func_BILANS_na_dzień</f>
        <v/>
      </c>
      <c r="Q43" s="61" t="str">
        <f ca="1">Func_BILANS_na_dzień</f>
        <v/>
      </c>
      <c r="R43" s="61" t="str">
        <f ca="1">Func_BILANS_na_dzień</f>
        <v/>
      </c>
      <c r="S43" s="61" t="str">
        <f ca="1">Func_BILANS_na_dzień</f>
        <v/>
      </c>
      <c r="T43" s="61" t="str">
        <f ca="1">Func_BILANS_na_dzień</f>
        <v/>
      </c>
      <c r="U43" s="61" t="str">
        <f ca="1">Func_BILANS_na_dzień</f>
        <v/>
      </c>
      <c r="V43" s="61" t="str">
        <f ca="1">Func_BILANS_na_dzień</f>
        <v/>
      </c>
      <c r="W43" s="61" t="str">
        <f ca="1">Func_BILANS_na_dzień</f>
        <v/>
      </c>
      <c r="X43" s="61" t="str">
        <f ca="1">Func_BILANS_na_dzień</f>
        <v/>
      </c>
      <c r="Y43" s="61" t="str">
        <f ca="1">Func_BILANS_na_dzień</f>
        <v/>
      </c>
    </row>
    <row r="44" spans="2:25">
      <c r="B44" s="14" t="str">
        <f>'Balance sheet (Q)'!B44</f>
        <v>39.Zobowiązania z tytułu leasingu</v>
      </c>
      <c r="C44" s="45"/>
      <c r="D44" s="61">
        <f ca="1">Func_BILANS_na_dzień</f>
        <v>0</v>
      </c>
      <c r="E44" s="61">
        <f ca="1">Func_BILANS_na_dzień</f>
        <v>0</v>
      </c>
      <c r="F44" s="61">
        <f ca="1">Func_BILANS_na_dzień</f>
        <v>0</v>
      </c>
      <c r="G44" s="61">
        <f ca="1">Func_BILANS_na_dzień</f>
        <v>0</v>
      </c>
      <c r="H44" s="61">
        <f ca="1">Func_BILANS_na_dzień</f>
        <v>0</v>
      </c>
      <c r="I44" s="61">
        <f ca="1">Func_BILANS_na_dzień</f>
        <v>0</v>
      </c>
      <c r="J44" s="61">
        <f ca="1">Func_BILANS_na_dzień</f>
        <v>2249</v>
      </c>
      <c r="K44" s="61">
        <f ca="1">Func_BILANS_na_dzień</f>
        <v>4314</v>
      </c>
      <c r="L44" s="61">
        <f ca="1">Func_BILANS_na_dzień</f>
        <v>6221</v>
      </c>
      <c r="M44" s="61">
        <f ca="1">Func_BILANS_na_dzień</f>
        <v>14163</v>
      </c>
      <c r="N44" s="61">
        <f ca="1">Func_BILANS_na_dzień</f>
        <v>4607</v>
      </c>
      <c r="O44" s="61">
        <f ca="1">Func_BILANS_na_dzień</f>
        <v>5165</v>
      </c>
      <c r="P44" s="61" t="str">
        <f ca="1">Func_BILANS_na_dzień</f>
        <v/>
      </c>
      <c r="Q44" s="61" t="str">
        <f ca="1">Func_BILANS_na_dzień</f>
        <v/>
      </c>
      <c r="R44" s="61" t="str">
        <f ca="1">Func_BILANS_na_dzień</f>
        <v/>
      </c>
      <c r="S44" s="61" t="str">
        <f ca="1">Func_BILANS_na_dzień</f>
        <v/>
      </c>
      <c r="T44" s="61" t="str">
        <f ca="1">Func_BILANS_na_dzień</f>
        <v/>
      </c>
      <c r="U44" s="61" t="str">
        <f ca="1">Func_BILANS_na_dzień</f>
        <v/>
      </c>
      <c r="V44" s="61" t="str">
        <f ca="1">Func_BILANS_na_dzień</f>
        <v/>
      </c>
      <c r="W44" s="61" t="str">
        <f ca="1">Func_BILANS_na_dzień</f>
        <v/>
      </c>
      <c r="X44" s="61" t="str">
        <f ca="1">Func_BILANS_na_dzień</f>
        <v/>
      </c>
      <c r="Y44" s="61" t="str">
        <f ca="1">Func_BILANS_na_dzień</f>
        <v/>
      </c>
    </row>
    <row r="45" spans="2:25">
      <c r="B45" s="14" t="str">
        <f>'Balance sheet (Q)'!B45</f>
        <v>40.Zobowiązanie z tytułu opcji na zakup udziałów w posiadaniu mniejszości</v>
      </c>
      <c r="C45" s="45"/>
      <c r="D45" s="61">
        <f ca="1">Func_BILANS_na_dzień</f>
        <v>0</v>
      </c>
      <c r="E45" s="61">
        <f ca="1">Func_BILANS_na_dzień</f>
        <v>0</v>
      </c>
      <c r="F45" s="61">
        <f ca="1">Func_BILANS_na_dzień</f>
        <v>0</v>
      </c>
      <c r="G45" s="61">
        <f ca="1">Func_BILANS_na_dzień</f>
        <v>0</v>
      </c>
      <c r="H45" s="61">
        <f ca="1">Func_BILANS_na_dzień</f>
        <v>0</v>
      </c>
      <c r="I45" s="61">
        <f ca="1">Func_BILANS_na_dzień</f>
        <v>0</v>
      </c>
      <c r="J45" s="61">
        <f ca="1">Func_BILANS_na_dzień</f>
        <v>23503</v>
      </c>
      <c r="K45" s="61">
        <f ca="1">Func_BILANS_na_dzień</f>
        <v>0</v>
      </c>
      <c r="L45" s="61">
        <f ca="1">Func_BILANS_na_dzień</f>
        <v>0</v>
      </c>
      <c r="M45" s="61">
        <f ca="1">Func_BILANS_na_dzień</f>
        <v>0</v>
      </c>
      <c r="N45" s="61">
        <f ca="1">Func_BILANS_na_dzień</f>
        <v>0</v>
      </c>
      <c r="O45" s="61">
        <f ca="1">Func_BILANS_na_dzień</f>
        <v>0</v>
      </c>
      <c r="P45" s="61" t="str">
        <f ca="1">Func_BILANS_na_dzień</f>
        <v/>
      </c>
      <c r="Q45" s="61" t="str">
        <f ca="1">Func_BILANS_na_dzień</f>
        <v/>
      </c>
      <c r="R45" s="61" t="str">
        <f ca="1">Func_BILANS_na_dzień</f>
        <v/>
      </c>
      <c r="S45" s="61" t="str">
        <f ca="1">Func_BILANS_na_dzień</f>
        <v/>
      </c>
      <c r="T45" s="61" t="str">
        <f ca="1">Func_BILANS_na_dzień</f>
        <v/>
      </c>
      <c r="U45" s="61" t="str">
        <f ca="1">Func_BILANS_na_dzień</f>
        <v/>
      </c>
      <c r="V45" s="61" t="str">
        <f ca="1">Func_BILANS_na_dzień</f>
        <v/>
      </c>
      <c r="W45" s="61" t="str">
        <f ca="1">Func_BILANS_na_dzień</f>
        <v/>
      </c>
      <c r="X45" s="61" t="str">
        <f ca="1">Func_BILANS_na_dzień</f>
        <v/>
      </c>
      <c r="Y45" s="61" t="str">
        <f ca="1">Func_BILANS_na_dzień</f>
        <v/>
      </c>
    </row>
    <row r="46" spans="2:25">
      <c r="B46" s="14" t="str">
        <f>'Balance sheet (Q)'!B46</f>
        <v>41.Pozostałe zobowiązania</v>
      </c>
      <c r="C46" s="45"/>
      <c r="D46" s="61">
        <f ca="1">Func_BILANS_na_dzień</f>
        <v>264</v>
      </c>
      <c r="E46" s="61">
        <f ca="1">Func_BILANS_na_dzień</f>
        <v>23</v>
      </c>
      <c r="F46" s="61">
        <f ca="1">Func_BILANS_na_dzień</f>
        <v>0</v>
      </c>
      <c r="G46" s="61">
        <f ca="1">Func_BILANS_na_dzień</f>
        <v>0</v>
      </c>
      <c r="H46" s="61">
        <f ca="1">Func_BILANS_na_dzień</f>
        <v>0</v>
      </c>
      <c r="I46" s="61">
        <f ca="1">Func_BILANS_na_dzień</f>
        <v>0</v>
      </c>
      <c r="J46" s="61">
        <f ca="1">Func_BILANS_na_dzień</f>
        <v>0</v>
      </c>
      <c r="K46" s="61">
        <f ca="1">Func_BILANS_na_dzień</f>
        <v>0</v>
      </c>
      <c r="L46" s="61">
        <f ca="1">Func_BILANS_na_dzień</f>
        <v>0</v>
      </c>
      <c r="M46" s="61">
        <f ca="1">Func_BILANS_na_dzień</f>
        <v>0</v>
      </c>
      <c r="N46" s="61">
        <f ca="1">Func_BILANS_na_dzień</f>
        <v>0</v>
      </c>
      <c r="O46" s="61">
        <f ca="1">Func_BILANS_na_dzień</f>
        <v>0</v>
      </c>
      <c r="P46" s="61" t="str">
        <f ca="1">Func_BILANS_na_dzień</f>
        <v/>
      </c>
      <c r="Q46" s="61" t="str">
        <f ca="1">Func_BILANS_na_dzień</f>
        <v/>
      </c>
      <c r="R46" s="61" t="str">
        <f ca="1">Func_BILANS_na_dzień</f>
        <v/>
      </c>
      <c r="S46" s="61" t="str">
        <f ca="1">Func_BILANS_na_dzień</f>
        <v/>
      </c>
      <c r="T46" s="61" t="str">
        <f ca="1">Func_BILANS_na_dzień</f>
        <v/>
      </c>
      <c r="U46" s="61" t="str">
        <f ca="1">Func_BILANS_na_dzień</f>
        <v/>
      </c>
      <c r="V46" s="61" t="str">
        <f ca="1">Func_BILANS_na_dzień</f>
        <v/>
      </c>
      <c r="W46" s="61" t="str">
        <f ca="1">Func_BILANS_na_dzień</f>
        <v/>
      </c>
      <c r="X46" s="61" t="str">
        <f ca="1">Func_BILANS_na_dzień</f>
        <v/>
      </c>
      <c r="Y46" s="61" t="str">
        <f ca="1">Func_BILANS_na_dzień</f>
        <v/>
      </c>
    </row>
    <row r="47" spans="2:25">
      <c r="B47" s="14" t="str">
        <f>'Balance sheet (Q)'!B47</f>
        <v>42.Rezerwa z tytułu odroczonego podatku dochodowego</v>
      </c>
      <c r="C47" s="45"/>
      <c r="D47" s="61">
        <f ca="1">Func_BILANS_na_dzień</f>
        <v>0</v>
      </c>
      <c r="E47" s="61">
        <f ca="1">Func_BILANS_na_dzień</f>
        <v>106</v>
      </c>
      <c r="F47" s="61">
        <f ca="1">Func_BILANS_na_dzień</f>
        <v>124</v>
      </c>
      <c r="G47" s="61">
        <f ca="1">Func_BILANS_na_dzień</f>
        <v>236</v>
      </c>
      <c r="H47" s="61">
        <f ca="1">Func_BILANS_na_dzień</f>
        <v>474</v>
      </c>
      <c r="I47" s="61">
        <f ca="1">Func_BILANS_na_dzień</f>
        <v>613</v>
      </c>
      <c r="J47" s="61">
        <f ca="1">Func_BILANS_na_dzień</f>
        <v>2248</v>
      </c>
      <c r="K47" s="61">
        <f ca="1">Func_BILANS_na_dzień</f>
        <v>7940</v>
      </c>
      <c r="L47" s="61">
        <f ca="1">Func_BILANS_na_dzień</f>
        <v>4623</v>
      </c>
      <c r="M47" s="61">
        <f ca="1">Func_BILANS_na_dzień</f>
        <v>6409</v>
      </c>
      <c r="N47" s="61">
        <f ca="1">Func_BILANS_na_dzień</f>
        <v>2923</v>
      </c>
      <c r="O47" s="61">
        <f ca="1">Func_BILANS_na_dzień</f>
        <v>4177</v>
      </c>
      <c r="P47" s="61" t="str">
        <f ca="1">Func_BILANS_na_dzień</f>
        <v/>
      </c>
      <c r="Q47" s="61" t="str">
        <f ca="1">Func_BILANS_na_dzień</f>
        <v/>
      </c>
      <c r="R47" s="61" t="str">
        <f ca="1">Func_BILANS_na_dzień</f>
        <v/>
      </c>
      <c r="S47" s="61" t="str">
        <f ca="1">Func_BILANS_na_dzień</f>
        <v/>
      </c>
      <c r="T47" s="61" t="str">
        <f ca="1">Func_BILANS_na_dzień</f>
        <v/>
      </c>
      <c r="U47" s="61" t="str">
        <f ca="1">Func_BILANS_na_dzień</f>
        <v/>
      </c>
      <c r="V47" s="61" t="str">
        <f ca="1">Func_BILANS_na_dzień</f>
        <v/>
      </c>
      <c r="W47" s="61" t="str">
        <f ca="1">Func_BILANS_na_dzień</f>
        <v/>
      </c>
      <c r="X47" s="61" t="str">
        <f ca="1">Func_BILANS_na_dzień</f>
        <v/>
      </c>
      <c r="Y47" s="61" t="str">
        <f ca="1">Func_BILANS_na_dzień</f>
        <v/>
      </c>
    </row>
    <row r="48" spans="2:25">
      <c r="B48" s="52" t="str">
        <f>'Balance sheet (Q)'!B48</f>
        <v>43.Zobowiązania krótkoterminowe</v>
      </c>
      <c r="C48" s="44"/>
      <c r="D48" s="60">
        <f ca="1">Func_BILANS_na_dzień</f>
        <v>199400</v>
      </c>
      <c r="E48" s="60">
        <f ca="1">Func_BILANS_na_dzień</f>
        <v>184847</v>
      </c>
      <c r="F48" s="60">
        <f ca="1">Func_BILANS_na_dzień</f>
        <v>186376</v>
      </c>
      <c r="G48" s="60">
        <f ca="1">Func_BILANS_na_dzień</f>
        <v>195128</v>
      </c>
      <c r="H48" s="60">
        <f ca="1">Func_BILANS_na_dzień</f>
        <v>194150</v>
      </c>
      <c r="I48" s="60">
        <f ca="1">Func_BILANS_na_dzień</f>
        <v>219622</v>
      </c>
      <c r="J48" s="60">
        <f ca="1">Func_BILANS_na_dzień</f>
        <v>254824</v>
      </c>
      <c r="K48" s="60">
        <f ca="1">Func_BILANS_na_dzień</f>
        <v>338927</v>
      </c>
      <c r="L48" s="60">
        <f ca="1">Func_BILANS_na_dzień</f>
        <v>338995</v>
      </c>
      <c r="M48" s="60">
        <f ca="1">Func_BILANS_na_dzień</f>
        <v>310105</v>
      </c>
      <c r="N48" s="60">
        <f ca="1">Func_BILANS_na_dzień</f>
        <v>228349</v>
      </c>
      <c r="O48" s="60">
        <f ca="1">Func_BILANS_na_dzień</f>
        <v>231574</v>
      </c>
      <c r="P48" s="60" t="str">
        <f ca="1">Func_BILANS_na_dzień</f>
        <v/>
      </c>
      <c r="Q48" s="60" t="str">
        <f ca="1">Func_BILANS_na_dzień</f>
        <v/>
      </c>
      <c r="R48" s="60" t="str">
        <f ca="1">Func_BILANS_na_dzień</f>
        <v/>
      </c>
      <c r="S48" s="60" t="str">
        <f ca="1">Func_BILANS_na_dzień</f>
        <v/>
      </c>
      <c r="T48" s="60" t="str">
        <f ca="1">Func_BILANS_na_dzień</f>
        <v/>
      </c>
      <c r="U48" s="60" t="str">
        <f ca="1">Func_BILANS_na_dzień</f>
        <v/>
      </c>
      <c r="V48" s="60" t="str">
        <f ca="1">Func_BILANS_na_dzień</f>
        <v/>
      </c>
      <c r="W48" s="60" t="str">
        <f ca="1">Func_BILANS_na_dzień</f>
        <v/>
      </c>
      <c r="X48" s="60" t="str">
        <f ca="1">Func_BILANS_na_dzień</f>
        <v/>
      </c>
      <c r="Y48" s="60" t="str">
        <f ca="1">Func_BILANS_na_dzień</f>
        <v/>
      </c>
    </row>
    <row r="49" spans="2:25">
      <c r="B49" s="14" t="str">
        <f>'Balance sheet (Q)'!B49</f>
        <v>44.Zobowiązania z tytułu dostaw i usług oraz pozostałe zobowiązania</v>
      </c>
      <c r="C49" s="45"/>
      <c r="D49" s="61">
        <f ca="1">Func_BILANS_na_dzień</f>
        <v>89207</v>
      </c>
      <c r="E49" s="61">
        <f ca="1">Func_BILANS_na_dzień</f>
        <v>87190</v>
      </c>
      <c r="F49" s="61">
        <f ca="1">Func_BILANS_na_dzień</f>
        <v>77993</v>
      </c>
      <c r="G49" s="61">
        <f ca="1">Func_BILANS_na_dzień</f>
        <v>91001</v>
      </c>
      <c r="H49" s="61">
        <f ca="1">Func_BILANS_na_dzień</f>
        <v>84579</v>
      </c>
      <c r="I49" s="61">
        <f ca="1">Func_BILANS_na_dzień</f>
        <v>80925</v>
      </c>
      <c r="J49" s="61">
        <f ca="1">Func_BILANS_na_dzień</f>
        <v>116721</v>
      </c>
      <c r="K49" s="61">
        <f ca="1">Func_BILANS_na_dzień</f>
        <v>122943</v>
      </c>
      <c r="L49" s="61">
        <f ca="1">Func_BILANS_na_dzień</f>
        <v>134092</v>
      </c>
      <c r="M49" s="61">
        <f ca="1">Func_BILANS_na_dzień</f>
        <v>134723.57637</v>
      </c>
      <c r="N49" s="61">
        <f ca="1">Func_BILANS_na_dzień</f>
        <v>117995</v>
      </c>
      <c r="O49" s="61">
        <f ca="1">Func_BILANS_na_dzień</f>
        <v>104229</v>
      </c>
      <c r="P49" s="61" t="str">
        <f ca="1">Func_BILANS_na_dzień</f>
        <v/>
      </c>
      <c r="Q49" s="61" t="str">
        <f ca="1">Func_BILANS_na_dzień</f>
        <v/>
      </c>
      <c r="R49" s="61" t="str">
        <f ca="1">Func_BILANS_na_dzień</f>
        <v/>
      </c>
      <c r="S49" s="61" t="str">
        <f ca="1">Func_BILANS_na_dzień</f>
        <v/>
      </c>
      <c r="T49" s="61" t="str">
        <f ca="1">Func_BILANS_na_dzień</f>
        <v/>
      </c>
      <c r="U49" s="61" t="str">
        <f ca="1">Func_BILANS_na_dzień</f>
        <v/>
      </c>
      <c r="V49" s="61" t="str">
        <f ca="1">Func_BILANS_na_dzień</f>
        <v/>
      </c>
      <c r="W49" s="61" t="str">
        <f ca="1">Func_BILANS_na_dzień</f>
        <v/>
      </c>
      <c r="X49" s="61" t="str">
        <f ca="1">Func_BILANS_na_dzień</f>
        <v/>
      </c>
      <c r="Y49" s="61" t="str">
        <f ca="1">Func_BILANS_na_dzień</f>
        <v/>
      </c>
    </row>
    <row r="50" spans="2:25">
      <c r="B50" s="14" t="str">
        <f>'Balance sheet (Q)'!B50</f>
        <v>45.Bieżąca część oprocentowanych kredytów i pożyczek</v>
      </c>
      <c r="C50" s="45"/>
      <c r="D50" s="61">
        <f ca="1">Func_BILANS_na_dzień</f>
        <v>94407</v>
      </c>
      <c r="E50" s="61">
        <f ca="1">Func_BILANS_na_dzień</f>
        <v>82003</v>
      </c>
      <c r="F50" s="61">
        <f ca="1">Func_BILANS_na_dzień</f>
        <v>92425</v>
      </c>
      <c r="G50" s="61">
        <f ca="1">Func_BILANS_na_dzień</f>
        <v>85742</v>
      </c>
      <c r="H50" s="61">
        <f ca="1">Func_BILANS_na_dzień</f>
        <v>87364</v>
      </c>
      <c r="I50" s="61">
        <f ca="1">Func_BILANS_na_dzień</f>
        <v>112442</v>
      </c>
      <c r="J50" s="61">
        <f ca="1">Func_BILANS_na_dzień</f>
        <v>98864</v>
      </c>
      <c r="K50" s="61">
        <f ca="1">Func_BILANS_na_dzień</f>
        <v>153888</v>
      </c>
      <c r="L50" s="61">
        <f ca="1">Func_BILANS_na_dzień</f>
        <v>131747</v>
      </c>
      <c r="M50" s="61">
        <f ca="1">Func_BILANS_na_dzień</f>
        <v>110034</v>
      </c>
      <c r="N50" s="61">
        <f ca="1">Func_BILANS_na_dzień</f>
        <v>53918</v>
      </c>
      <c r="O50" s="61">
        <f ca="1">Func_BILANS_na_dzień</f>
        <v>74444</v>
      </c>
      <c r="P50" s="61" t="str">
        <f ca="1">Func_BILANS_na_dzień</f>
        <v/>
      </c>
      <c r="Q50" s="61" t="str">
        <f ca="1">Func_BILANS_na_dzień</f>
        <v/>
      </c>
      <c r="R50" s="61" t="str">
        <f ca="1">Func_BILANS_na_dzień</f>
        <v/>
      </c>
      <c r="S50" s="61" t="str">
        <f ca="1">Func_BILANS_na_dzień</f>
        <v/>
      </c>
      <c r="T50" s="61" t="str">
        <f ca="1">Func_BILANS_na_dzień</f>
        <v/>
      </c>
      <c r="U50" s="61" t="str">
        <f ca="1">Func_BILANS_na_dzień</f>
        <v/>
      </c>
      <c r="V50" s="61" t="str">
        <f ca="1">Func_BILANS_na_dzień</f>
        <v/>
      </c>
      <c r="W50" s="61" t="str">
        <f ca="1">Func_BILANS_na_dzień</f>
        <v/>
      </c>
      <c r="X50" s="61" t="str">
        <f ca="1">Func_BILANS_na_dzień</f>
        <v/>
      </c>
      <c r="Y50" s="61" t="str">
        <f ca="1">Func_BILANS_na_dzień</f>
        <v/>
      </c>
    </row>
    <row r="51" spans="2:25">
      <c r="B51" s="14" t="str">
        <f>'Balance sheet (Q)'!B51</f>
        <v>46.Zobowiązania z tytułu leasingu</v>
      </c>
      <c r="C51" s="45"/>
      <c r="D51" s="61">
        <f ca="1">Func_BILANS_na_dzień</f>
        <v>0</v>
      </c>
      <c r="E51" s="61">
        <f ca="1">Func_BILANS_na_dzień</f>
        <v>0</v>
      </c>
      <c r="F51" s="61">
        <f ca="1">Func_BILANS_na_dzień</f>
        <v>0</v>
      </c>
      <c r="G51" s="61">
        <f ca="1">Func_BILANS_na_dzień</f>
        <v>0</v>
      </c>
      <c r="H51" s="61">
        <f ca="1">Func_BILANS_na_dzień</f>
        <v>0</v>
      </c>
      <c r="I51" s="61">
        <f ca="1">Func_BILANS_na_dzień</f>
        <v>0</v>
      </c>
      <c r="J51" s="61">
        <f ca="1">Func_BILANS_na_dzień</f>
        <v>202</v>
      </c>
      <c r="K51" s="61">
        <f ca="1">Func_BILANS_na_dzień</f>
        <v>603</v>
      </c>
      <c r="L51" s="61">
        <f ca="1">Func_BILANS_na_dzień</f>
        <v>1101</v>
      </c>
      <c r="M51" s="61">
        <f ca="1">Func_BILANS_na_dzień</f>
        <v>2098</v>
      </c>
      <c r="N51" s="61">
        <f ca="1">Func_BILANS_na_dzień</f>
        <v>954</v>
      </c>
      <c r="O51" s="61">
        <f ca="1">Func_BILANS_na_dzień</f>
        <v>768</v>
      </c>
      <c r="P51" s="61" t="str">
        <f ca="1">Func_BILANS_na_dzień</f>
        <v/>
      </c>
      <c r="Q51" s="61" t="str">
        <f ca="1">Func_BILANS_na_dzień</f>
        <v/>
      </c>
      <c r="R51" s="61" t="str">
        <f ca="1">Func_BILANS_na_dzień</f>
        <v/>
      </c>
      <c r="S51" s="61" t="str">
        <f ca="1">Func_BILANS_na_dzień</f>
        <v/>
      </c>
      <c r="T51" s="61" t="str">
        <f ca="1">Func_BILANS_na_dzień</f>
        <v/>
      </c>
      <c r="U51" s="61" t="str">
        <f ca="1">Func_BILANS_na_dzień</f>
        <v/>
      </c>
      <c r="V51" s="61" t="str">
        <f ca="1">Func_BILANS_na_dzień</f>
        <v/>
      </c>
      <c r="W51" s="61" t="str">
        <f ca="1">Func_BILANS_na_dzień</f>
        <v/>
      </c>
      <c r="X51" s="61" t="str">
        <f ca="1">Func_BILANS_na_dzień</f>
        <v/>
      </c>
      <c r="Y51" s="61" t="str">
        <f ca="1">Func_BILANS_na_dzień</f>
        <v/>
      </c>
    </row>
    <row r="52" spans="2:25" ht="24" customHeight="1">
      <c r="B52" s="5" t="str">
        <f>'Balance sheet (Q)'!B52</f>
        <v>47.Instrumenty pochodne / oraz pozostałe zobowiązania finansowe / zobowiązania z tytułu opcji za zakup udzialów w posiadaniu mniejszości</v>
      </c>
      <c r="C52" s="45"/>
      <c r="D52" s="61">
        <f ca="1">Func_BILANS_na_dzień</f>
        <v>227</v>
      </c>
      <c r="E52" s="61">
        <f ca="1">Func_BILANS_na_dzień</f>
        <v>155</v>
      </c>
      <c r="F52" s="61">
        <f ca="1">Func_BILANS_na_dzień</f>
        <v>4</v>
      </c>
      <c r="G52" s="61">
        <f ca="1">Func_BILANS_na_dzień</f>
        <v>0</v>
      </c>
      <c r="H52" s="61">
        <f ca="1">Func_BILANS_na_dzień</f>
        <v>479</v>
      </c>
      <c r="I52" s="61">
        <f ca="1">Func_BILANS_na_dzień</f>
        <v>34</v>
      </c>
      <c r="J52" s="61">
        <f ca="1">Func_BILANS_na_dzień</f>
        <v>0</v>
      </c>
      <c r="K52" s="61">
        <f ca="1">Func_BILANS_na_dzień</f>
        <v>28252</v>
      </c>
      <c r="L52" s="61">
        <f ca="1">Func_BILANS_na_dzień</f>
        <v>42842</v>
      </c>
      <c r="M52" s="61">
        <f ca="1">Func_BILANS_na_dzień</f>
        <v>42119</v>
      </c>
      <c r="N52" s="61">
        <f ca="1">Func_BILANS_na_dzień</f>
        <v>32734</v>
      </c>
      <c r="O52" s="61">
        <f ca="1">Func_BILANS_na_dzień</f>
        <v>29983</v>
      </c>
      <c r="P52" s="61" t="str">
        <f ca="1">Func_BILANS_na_dzień</f>
        <v/>
      </c>
      <c r="Q52" s="61" t="str">
        <f ca="1">Func_BILANS_na_dzień</f>
        <v/>
      </c>
      <c r="R52" s="61" t="str">
        <f ca="1">Func_BILANS_na_dzień</f>
        <v/>
      </c>
      <c r="S52" s="61" t="str">
        <f ca="1">Func_BILANS_na_dzień</f>
        <v/>
      </c>
      <c r="T52" s="61" t="str">
        <f ca="1">Func_BILANS_na_dzień</f>
        <v/>
      </c>
      <c r="U52" s="61" t="str">
        <f ca="1">Func_BILANS_na_dzień</f>
        <v/>
      </c>
      <c r="V52" s="61" t="str">
        <f ca="1">Func_BILANS_na_dzień</f>
        <v/>
      </c>
      <c r="W52" s="61" t="str">
        <f ca="1">Func_BILANS_na_dzień</f>
        <v/>
      </c>
      <c r="X52" s="61" t="str">
        <f ca="1">Func_BILANS_na_dzień</f>
        <v/>
      </c>
      <c r="Y52" s="61" t="str">
        <f ca="1">Func_BILANS_na_dzień</f>
        <v/>
      </c>
    </row>
    <row r="53" spans="2:25">
      <c r="B53" s="14" t="str">
        <f>'Balance sheet (Q)'!B53</f>
        <v>48.Zobowiązania z tytułu podatku dochodowego</v>
      </c>
      <c r="C53" s="45"/>
      <c r="D53" s="61">
        <f ca="1">Func_BILANS_na_dzień</f>
        <v>8742</v>
      </c>
      <c r="E53" s="61">
        <f ca="1">Func_BILANS_na_dzień</f>
        <v>8918</v>
      </c>
      <c r="F53" s="61">
        <f ca="1">Func_BILANS_na_dzień</f>
        <v>9048</v>
      </c>
      <c r="G53" s="61">
        <f ca="1">Func_BILANS_na_dzień</f>
        <v>9889</v>
      </c>
      <c r="H53" s="61">
        <f ca="1">Func_BILANS_na_dzień</f>
        <v>10901</v>
      </c>
      <c r="I53" s="61">
        <f ca="1">Func_BILANS_na_dzień</f>
        <v>12156</v>
      </c>
      <c r="J53" s="61">
        <f ca="1">Func_BILANS_na_dzień</f>
        <v>12853</v>
      </c>
      <c r="K53" s="61">
        <f ca="1">Func_BILANS_na_dzień</f>
        <v>13802</v>
      </c>
      <c r="L53" s="61">
        <f ca="1">Func_BILANS_na_dzień</f>
        <v>15292</v>
      </c>
      <c r="M53" s="61">
        <f ca="1">Func_BILANS_na_dzień</f>
        <v>12906.423630000001</v>
      </c>
      <c r="N53" s="61">
        <f ca="1">Func_BILANS_na_dzień</f>
        <v>4590</v>
      </c>
      <c r="O53" s="61">
        <f ca="1">Func_BILANS_na_dzień</f>
        <v>2631</v>
      </c>
      <c r="P53" s="61" t="str">
        <f ca="1">Func_BILANS_na_dzień</f>
        <v/>
      </c>
      <c r="Q53" s="61" t="str">
        <f ca="1">Func_BILANS_na_dzień</f>
        <v/>
      </c>
      <c r="R53" s="61" t="str">
        <f ca="1">Func_BILANS_na_dzień</f>
        <v/>
      </c>
      <c r="S53" s="61" t="str">
        <f ca="1">Func_BILANS_na_dzień</f>
        <v/>
      </c>
      <c r="T53" s="61" t="str">
        <f ca="1">Func_BILANS_na_dzień</f>
        <v/>
      </c>
      <c r="U53" s="61" t="str">
        <f ca="1">Func_BILANS_na_dzień</f>
        <v/>
      </c>
      <c r="V53" s="61" t="str">
        <f ca="1">Func_BILANS_na_dzień</f>
        <v/>
      </c>
      <c r="W53" s="61" t="str">
        <f ca="1">Func_BILANS_na_dzień</f>
        <v/>
      </c>
      <c r="X53" s="61" t="str">
        <f ca="1">Func_BILANS_na_dzień</f>
        <v/>
      </c>
      <c r="Y53" s="61" t="str">
        <f ca="1">Func_BILANS_na_dzień</f>
        <v/>
      </c>
    </row>
    <row r="54" spans="2:25">
      <c r="B54" s="14" t="str">
        <f>'Balance sheet (Q)'!B54</f>
        <v>49.Rozliczenia międzyokresowe</v>
      </c>
      <c r="C54" s="45"/>
      <c r="D54" s="61">
        <f ca="1">Func_BILANS_na_dzień</f>
        <v>4650</v>
      </c>
      <c r="E54" s="61">
        <f ca="1">Func_BILANS_na_dzień</f>
        <v>4848</v>
      </c>
      <c r="F54" s="61">
        <f ca="1">Func_BILANS_na_dzień</f>
        <v>5143</v>
      </c>
      <c r="G54" s="61">
        <f ca="1">Func_BILANS_na_dzień</f>
        <v>6527</v>
      </c>
      <c r="H54" s="61">
        <f ca="1">Func_BILANS_na_dzień</f>
        <v>6670</v>
      </c>
      <c r="I54" s="61">
        <f ca="1">Func_BILANS_na_dzień</f>
        <v>7931</v>
      </c>
      <c r="J54" s="61">
        <f ca="1">Func_BILANS_na_dzień</f>
        <v>18461</v>
      </c>
      <c r="K54" s="61">
        <f ca="1">Func_BILANS_na_dzień</f>
        <v>7241</v>
      </c>
      <c r="L54" s="61">
        <f ca="1">Func_BILANS_na_dzień</f>
        <v>0</v>
      </c>
      <c r="M54" s="61">
        <f ca="1">Func_BILANS_na_dzień</f>
        <v>0</v>
      </c>
      <c r="N54" s="61">
        <f ca="1">Func_BILANS_na_dzień</f>
        <v>0</v>
      </c>
      <c r="O54" s="61">
        <f ca="1">Func_BILANS_na_dzień</f>
        <v>0</v>
      </c>
      <c r="P54" s="61" t="str">
        <f ca="1">Func_BILANS_na_dzień</f>
        <v/>
      </c>
      <c r="Q54" s="61" t="str">
        <f ca="1">Func_BILANS_na_dzień</f>
        <v/>
      </c>
      <c r="R54" s="61" t="str">
        <f ca="1">Func_BILANS_na_dzień</f>
        <v/>
      </c>
      <c r="S54" s="61" t="str">
        <f ca="1">Func_BILANS_na_dzień</f>
        <v/>
      </c>
      <c r="T54" s="61" t="str">
        <f ca="1">Func_BILANS_na_dzień</f>
        <v/>
      </c>
      <c r="U54" s="61" t="str">
        <f ca="1">Func_BILANS_na_dzień</f>
        <v/>
      </c>
      <c r="V54" s="61" t="str">
        <f ca="1">Func_BILANS_na_dzień</f>
        <v/>
      </c>
      <c r="W54" s="61" t="str">
        <f ca="1">Func_BILANS_na_dzień</f>
        <v/>
      </c>
      <c r="X54" s="61" t="str">
        <f ca="1">Func_BILANS_na_dzień</f>
        <v/>
      </c>
      <c r="Y54" s="61" t="str">
        <f ca="1">Func_BILANS_na_dzień</f>
        <v/>
      </c>
    </row>
    <row r="55" spans="2:25">
      <c r="B55" s="14" t="str">
        <f>'Balance sheet (Q)'!B55</f>
        <v>50.Rezerwy na świadczenia pracownicze</v>
      </c>
      <c r="C55" s="45"/>
      <c r="D55" s="61">
        <f ca="1">Func_BILANS_na_dzień</f>
        <v>2167</v>
      </c>
      <c r="E55" s="61">
        <f ca="1">Func_BILANS_na_dzień</f>
        <v>1733</v>
      </c>
      <c r="F55" s="61">
        <f ca="1">Func_BILANS_na_dzień</f>
        <v>1763</v>
      </c>
      <c r="G55" s="61">
        <f ca="1">Func_BILANS_na_dzień</f>
        <v>1969</v>
      </c>
      <c r="H55" s="61">
        <f ca="1">Func_BILANS_na_dzień</f>
        <v>4157</v>
      </c>
      <c r="I55" s="61">
        <f ca="1">Func_BILANS_na_dzień</f>
        <v>5155</v>
      </c>
      <c r="J55" s="61">
        <f ca="1">Func_BILANS_na_dzień</f>
        <v>7723</v>
      </c>
      <c r="K55" s="61">
        <f ca="1">Func_BILANS_na_dzień</f>
        <v>12198</v>
      </c>
      <c r="L55" s="61">
        <f ca="1">Func_BILANS_na_dzień</f>
        <v>13855</v>
      </c>
      <c r="M55" s="61">
        <f ca="1">Func_BILANS_na_dzień</f>
        <v>8166</v>
      </c>
      <c r="N55" s="61">
        <f ca="1">Func_BILANS_na_dzień</f>
        <v>18099</v>
      </c>
      <c r="O55" s="61">
        <f ca="1">Func_BILANS_na_dzień</f>
        <v>19482</v>
      </c>
      <c r="P55" s="61" t="str">
        <f ca="1">Func_BILANS_na_dzień</f>
        <v/>
      </c>
      <c r="Q55" s="61" t="str">
        <f ca="1">Func_BILANS_na_dzień</f>
        <v/>
      </c>
      <c r="R55" s="61" t="str">
        <f ca="1">Func_BILANS_na_dzień</f>
        <v/>
      </c>
      <c r="S55" s="61" t="str">
        <f ca="1">Func_BILANS_na_dzień</f>
        <v/>
      </c>
      <c r="T55" s="61" t="str">
        <f ca="1">Func_BILANS_na_dzień</f>
        <v/>
      </c>
      <c r="U55" s="61" t="str">
        <f ca="1">Func_BILANS_na_dzień</f>
        <v/>
      </c>
      <c r="V55" s="61" t="str">
        <f ca="1">Func_BILANS_na_dzień</f>
        <v/>
      </c>
      <c r="W55" s="61" t="str">
        <f ca="1">Func_BILANS_na_dzień</f>
        <v/>
      </c>
      <c r="X55" s="61" t="str">
        <f ca="1">Func_BILANS_na_dzień</f>
        <v/>
      </c>
      <c r="Y55" s="61" t="str">
        <f ca="1">Func_BILANS_na_dzień</f>
        <v/>
      </c>
    </row>
    <row r="56" spans="2:25">
      <c r="B56" s="14" t="str">
        <f>'Balance sheet (Q)'!B56</f>
        <v>51.Pozostałe rezerwy</v>
      </c>
      <c r="C56" s="45"/>
      <c r="D56" s="61">
        <f ca="1">Func_BILANS_na_dzień</f>
        <v>0</v>
      </c>
      <c r="E56" s="61">
        <f ca="1">Func_BILANS_na_dzień</f>
        <v>0</v>
      </c>
      <c r="F56" s="61">
        <f ca="1">Func_BILANS_na_dzień</f>
        <v>0</v>
      </c>
      <c r="G56" s="61">
        <f ca="1">Func_BILANS_na_dzień</f>
        <v>0</v>
      </c>
      <c r="H56" s="61">
        <f ca="1">Func_BILANS_na_dzień</f>
        <v>0</v>
      </c>
      <c r="I56" s="61">
        <f ca="1">Func_BILANS_na_dzień</f>
        <v>979</v>
      </c>
      <c r="J56" s="61">
        <f ca="1">Func_BILANS_na_dzień</f>
        <v>0</v>
      </c>
      <c r="K56" s="61">
        <f ca="1">Func_BILANS_na_dzień</f>
        <v>0</v>
      </c>
      <c r="L56" s="61">
        <f ca="1">Func_BILANS_na_dzień</f>
        <v>66</v>
      </c>
      <c r="M56" s="61">
        <f ca="1">Func_BILANS_na_dzień</f>
        <v>58</v>
      </c>
      <c r="N56" s="61">
        <f ca="1">Func_BILANS_na_dzień</f>
        <v>59</v>
      </c>
      <c r="O56" s="61">
        <f ca="1">Func_BILANS_na_dzień</f>
        <v>37</v>
      </c>
      <c r="P56" s="61" t="str">
        <f ca="1">Func_BILANS_na_dzień</f>
        <v/>
      </c>
      <c r="Q56" s="61" t="str">
        <f ca="1">Func_BILANS_na_dzień</f>
        <v/>
      </c>
      <c r="R56" s="61" t="str">
        <f ca="1">Func_BILANS_na_dzień</f>
        <v/>
      </c>
      <c r="S56" s="61" t="str">
        <f ca="1">Func_BILANS_na_dzień</f>
        <v/>
      </c>
      <c r="T56" s="61" t="str">
        <f ca="1">Func_BILANS_na_dzień</f>
        <v/>
      </c>
      <c r="U56" s="61" t="str">
        <f ca="1">Func_BILANS_na_dzień</f>
        <v/>
      </c>
      <c r="V56" s="61" t="str">
        <f ca="1">Func_BILANS_na_dzień</f>
        <v/>
      </c>
      <c r="W56" s="61" t="str">
        <f ca="1">Func_BILANS_na_dzień</f>
        <v/>
      </c>
      <c r="X56" s="61" t="str">
        <f ca="1">Func_BILANS_na_dzień</f>
        <v/>
      </c>
      <c r="Y56" s="61" t="str">
        <f ca="1">Func_BILANS_na_dzień</f>
        <v/>
      </c>
    </row>
    <row r="57" spans="2:25" ht="26.25" customHeight="1">
      <c r="B57" s="5" t="str">
        <f>'Balance sheet (Q)'!B57</f>
        <v>52.Zobowiązania bezpośrednio związane z aktywami trwałymi zaklasyfikowanymi jako przeznaczone do sprzedaży</v>
      </c>
      <c r="C57" s="45"/>
      <c r="D57" s="61">
        <f ca="1">Func_BILANS_na_dzień</f>
        <v>0</v>
      </c>
      <c r="E57" s="61">
        <f ca="1">Func_BILANS_na_dzień</f>
        <v>0</v>
      </c>
      <c r="F57" s="61">
        <f ca="1">Func_BILANS_na_dzień</f>
        <v>0</v>
      </c>
      <c r="G57" s="61">
        <f ca="1">Func_BILANS_na_dzień</f>
        <v>0</v>
      </c>
      <c r="H57" s="61">
        <f ca="1">Func_BILANS_na_dzień</f>
        <v>0</v>
      </c>
      <c r="I57" s="61">
        <f ca="1">Func_BILANS_na_dzień</f>
        <v>0</v>
      </c>
      <c r="J57" s="61">
        <f ca="1">Func_BILANS_na_dzień</f>
        <v>0</v>
      </c>
      <c r="K57" s="61">
        <f ca="1">Func_BILANS_na_dzień</f>
        <v>0</v>
      </c>
      <c r="L57" s="61">
        <f ca="1">Func_BILANS_na_dzień</f>
        <v>0</v>
      </c>
      <c r="M57" s="61">
        <f ca="1">Func_BILANS_na_dzień</f>
        <v>0</v>
      </c>
      <c r="N57" s="61">
        <f ca="1">Func_BILANS_na_dzień</f>
        <v>0</v>
      </c>
      <c r="O57" s="61">
        <f ca="1">Func_BILANS_na_dzień</f>
        <v>0</v>
      </c>
      <c r="P57" s="61" t="str">
        <f ca="1">Func_BILANS_na_dzień</f>
        <v/>
      </c>
      <c r="Q57" s="61" t="str">
        <f ca="1">Func_BILANS_na_dzień</f>
        <v/>
      </c>
      <c r="R57" s="61" t="str">
        <f ca="1">Func_BILANS_na_dzień</f>
        <v/>
      </c>
      <c r="S57" s="61" t="str">
        <f ca="1">Func_BILANS_na_dzień</f>
        <v/>
      </c>
      <c r="T57" s="61" t="str">
        <f ca="1">Func_BILANS_na_dzień</f>
        <v/>
      </c>
      <c r="U57" s="61" t="str">
        <f ca="1">Func_BILANS_na_dzień</f>
        <v/>
      </c>
      <c r="V57" s="61" t="str">
        <f ca="1">Func_BILANS_na_dzień</f>
        <v/>
      </c>
      <c r="W57" s="61" t="str">
        <f ca="1">Func_BILANS_na_dzień</f>
        <v/>
      </c>
      <c r="X57" s="61" t="str">
        <f ca="1">Func_BILANS_na_dzień</f>
        <v/>
      </c>
      <c r="Y57" s="61" t="str">
        <f ca="1">Func_BILANS_na_dzień</f>
        <v/>
      </c>
    </row>
    <row r="58" spans="2:25" ht="20.25" customHeight="1">
      <c r="B58" s="52" t="str">
        <f>'Balance sheet (Q)'!B58</f>
        <v>53.Zobowiązania razem</v>
      </c>
      <c r="C58" s="44"/>
      <c r="D58" s="60">
        <f ca="1">Func_BILANS_na_dzień</f>
        <v>211778</v>
      </c>
      <c r="E58" s="60">
        <f ca="1">Func_BILANS_na_dzień</f>
        <v>191851</v>
      </c>
      <c r="F58" s="60">
        <f ca="1">Func_BILANS_na_dzień</f>
        <v>187891</v>
      </c>
      <c r="G58" s="60">
        <f ca="1">Func_BILANS_na_dzień</f>
        <v>198058</v>
      </c>
      <c r="H58" s="60">
        <f ca="1">Func_BILANS_na_dzień</f>
        <v>196156</v>
      </c>
      <c r="I58" s="60">
        <f ca="1">Func_BILANS_na_dzień</f>
        <v>222969</v>
      </c>
      <c r="J58" s="60">
        <f ca="1">Func_BILANS_na_dzień</f>
        <v>401096</v>
      </c>
      <c r="K58" s="60">
        <f ca="1">Func_BILANS_na_dzień</f>
        <v>426526</v>
      </c>
      <c r="L58" s="60">
        <f ca="1">Func_BILANS_na_dzień</f>
        <v>494896</v>
      </c>
      <c r="M58" s="60">
        <f ca="1">Func_BILANS_na_dzień</f>
        <v>523051</v>
      </c>
      <c r="N58" s="60">
        <f ca="1">Func_BILANS_na_dzień</f>
        <v>449809</v>
      </c>
      <c r="O58" s="60">
        <f ca="1">Func_BILANS_na_dzień</f>
        <v>452814</v>
      </c>
      <c r="P58" s="60" t="str">
        <f ca="1">Func_BILANS_na_dzień</f>
        <v/>
      </c>
      <c r="Q58" s="60" t="str">
        <f ca="1">Func_BILANS_na_dzień</f>
        <v/>
      </c>
      <c r="R58" s="60" t="str">
        <f ca="1">Func_BILANS_na_dzień</f>
        <v/>
      </c>
      <c r="S58" s="60" t="str">
        <f ca="1">Func_BILANS_na_dzień</f>
        <v/>
      </c>
      <c r="T58" s="60" t="str">
        <f ca="1">Func_BILANS_na_dzień</f>
        <v/>
      </c>
      <c r="U58" s="60" t="str">
        <f ca="1">Func_BILANS_na_dzień</f>
        <v/>
      </c>
      <c r="V58" s="60" t="str">
        <f ca="1">Func_BILANS_na_dzień</f>
        <v/>
      </c>
      <c r="W58" s="60" t="str">
        <f ca="1">Func_BILANS_na_dzień</f>
        <v/>
      </c>
      <c r="X58" s="60" t="str">
        <f ca="1">Func_BILANS_na_dzień</f>
        <v/>
      </c>
      <c r="Y58" s="60" t="str">
        <f ca="1">Func_BILANS_na_dzień</f>
        <v/>
      </c>
    </row>
    <row r="59" spans="2:25">
      <c r="B59" s="51" t="str">
        <f>'Balance sheet (Q)'!B59</f>
        <v>54.Suma pasywów</v>
      </c>
      <c r="C59" s="47"/>
      <c r="D59" s="64">
        <f ca="1">Func_BILANS_na_dzień</f>
        <v>425601</v>
      </c>
      <c r="E59" s="64">
        <f ca="1">Func_BILANS_na_dzień</f>
        <v>397207</v>
      </c>
      <c r="F59" s="64">
        <f ca="1">Func_BILANS_na_dzień</f>
        <v>392354</v>
      </c>
      <c r="G59" s="64">
        <f ca="1">Func_BILANS_na_dzień</f>
        <v>411813</v>
      </c>
      <c r="H59" s="64">
        <f ca="1">Func_BILANS_na_dzień</f>
        <v>427686</v>
      </c>
      <c r="I59" s="64">
        <f ca="1">Func_BILANS_na_dzień</f>
        <v>491063</v>
      </c>
      <c r="J59" s="64">
        <f ca="1">Func_BILANS_na_dzień</f>
        <v>703950</v>
      </c>
      <c r="K59" s="64">
        <f ca="1">Func_BILANS_na_dzień</f>
        <v>766254</v>
      </c>
      <c r="L59" s="64">
        <f ca="1">Func_BILANS_na_dzień</f>
        <v>831090</v>
      </c>
      <c r="M59" s="64">
        <f ca="1">Func_BILANS_na_dzień</f>
        <v>864104</v>
      </c>
      <c r="N59" s="64">
        <f ca="1">Func_BILANS_na_dzień</f>
        <v>832645</v>
      </c>
      <c r="O59" s="64">
        <f ca="1">Func_BILANS_na_dzień</f>
        <v>843234</v>
      </c>
      <c r="P59" s="64" t="str">
        <f ca="1">Func_BILANS_na_dzień</f>
        <v/>
      </c>
      <c r="Q59" s="64" t="str">
        <f ca="1">Func_BILANS_na_dzień</f>
        <v/>
      </c>
      <c r="R59" s="64" t="str">
        <f ca="1">Func_BILANS_na_dzień</f>
        <v/>
      </c>
      <c r="S59" s="64" t="str">
        <f ca="1">Func_BILANS_na_dzień</f>
        <v/>
      </c>
      <c r="T59" s="64" t="str">
        <f ca="1">Func_BILANS_na_dzień</f>
        <v/>
      </c>
      <c r="U59" s="64" t="str">
        <f ca="1">Func_BILANS_na_dzień</f>
        <v/>
      </c>
      <c r="V59" s="64" t="str">
        <f ca="1">Func_BILANS_na_dzień</f>
        <v/>
      </c>
      <c r="W59" s="64" t="str">
        <f ca="1">Func_BILANS_na_dzień</f>
        <v/>
      </c>
      <c r="X59" s="64" t="str">
        <f ca="1">Func_BILANS_na_dzień</f>
        <v/>
      </c>
      <c r="Y59" s="64" t="str">
        <f ca="1">Func_BILANS_na_dzień</f>
        <v/>
      </c>
    </row>
    <row r="60" spans="2:25">
      <c r="D60" s="1" t="str">
        <f ca="1">Func_BILANS_na_dzień</f>
        <v/>
      </c>
      <c r="E60" s="1" t="str">
        <f ca="1">Func_BILANS_na_dzień</f>
        <v/>
      </c>
      <c r="F60" s="1" t="str">
        <f ca="1">Func_BILANS_na_dzień</f>
        <v/>
      </c>
      <c r="G60" s="1" t="str">
        <f ca="1">Func_BILANS_na_dzień</f>
        <v/>
      </c>
      <c r="H60" s="1" t="str">
        <f ca="1">Func_BILANS_na_dzień</f>
        <v/>
      </c>
      <c r="I60" s="1" t="str">
        <f ca="1">Func_BILANS_na_dzień</f>
        <v/>
      </c>
      <c r="J60" s="1" t="str">
        <f ca="1">Func_BILANS_na_dzień</f>
        <v/>
      </c>
      <c r="K60" s="1" t="str">
        <f ca="1">Func_BILANS_na_dzień</f>
        <v/>
      </c>
      <c r="L60" s="1" t="str">
        <f ca="1">Func_BILANS_na_dzień</f>
        <v/>
      </c>
      <c r="M60" s="1" t="str">
        <f ca="1">Func_BILANS_na_dzień</f>
        <v/>
      </c>
      <c r="N60" s="1" t="str">
        <f ca="1">Func_BILANS_na_dzień</f>
        <v/>
      </c>
      <c r="O60" s="1" t="str">
        <f ca="1">Func_BILANS_na_dzień</f>
        <v/>
      </c>
      <c r="P60" s="1" t="str">
        <f ca="1">Func_BILANS_na_dzień</f>
        <v/>
      </c>
      <c r="Q60" s="1" t="str">
        <f ca="1">Func_BILANS_na_dzień</f>
        <v/>
      </c>
      <c r="R60" s="1" t="str">
        <f ca="1">Func_BILANS_na_dzień</f>
        <v/>
      </c>
      <c r="S60" s="1" t="str">
        <f ca="1">Func_BILANS_na_dzień</f>
        <v/>
      </c>
      <c r="T60" s="1" t="str">
        <f ca="1">Func_BILANS_na_dzień</f>
        <v/>
      </c>
      <c r="U60" s="1" t="str">
        <f ca="1">Func_BILANS_na_dzień</f>
        <v/>
      </c>
      <c r="V60" s="1" t="str">
        <f ca="1">Func_BILANS_na_dzień</f>
        <v/>
      </c>
      <c r="W60" s="1" t="str">
        <f ca="1">Func_BILANS_na_dzień</f>
        <v/>
      </c>
      <c r="X60" s="1" t="str">
        <f ca="1">Func_BILANS_na_dzień</f>
        <v/>
      </c>
      <c r="Y60" s="1" t="str">
        <f ca="1">Func_BILANS_na_dzień</f>
        <v/>
      </c>
    </row>
    <row r="61" spans="2:25">
      <c r="D61" s="1" t="str">
        <f ca="1">Func_BILANS_na_dzień</f>
        <v/>
      </c>
      <c r="E61" s="1" t="str">
        <f ca="1">Func_BILANS_na_dzień</f>
        <v/>
      </c>
      <c r="F61" s="1" t="str">
        <f ca="1">Func_BILANS_na_dzień</f>
        <v/>
      </c>
      <c r="G61" s="1" t="str">
        <f ca="1">Func_BILANS_na_dzień</f>
        <v/>
      </c>
      <c r="H61" s="1" t="str">
        <f ca="1">Func_BILANS_na_dzień</f>
        <v/>
      </c>
      <c r="I61" s="1" t="str">
        <f ca="1">Func_BILANS_na_dzień</f>
        <v/>
      </c>
      <c r="J61" s="1" t="str">
        <f ca="1">Func_BILANS_na_dzień</f>
        <v/>
      </c>
      <c r="K61" s="1" t="str">
        <f ca="1">Func_BILANS_na_dzień</f>
        <v/>
      </c>
      <c r="L61" s="1" t="str">
        <f ca="1">Func_BILANS_na_dzień</f>
        <v/>
      </c>
      <c r="M61" s="1" t="str">
        <f ca="1">Func_BILANS_na_dzień</f>
        <v/>
      </c>
      <c r="N61" s="1" t="str">
        <f ca="1">Func_BILANS_na_dzień</f>
        <v/>
      </c>
      <c r="O61" s="1" t="str">
        <f ca="1">Func_BILANS_na_dzień</f>
        <v/>
      </c>
      <c r="P61" s="1" t="str">
        <f ca="1">Func_BILANS_na_dzień</f>
        <v/>
      </c>
      <c r="Q61" s="1" t="str">
        <f ca="1">Func_BILANS_na_dzień</f>
        <v/>
      </c>
      <c r="R61" s="1" t="str">
        <f ca="1">Func_BILANS_na_dzień</f>
        <v/>
      </c>
      <c r="S61" s="1" t="str">
        <f ca="1">Func_BILANS_na_dzień</f>
        <v/>
      </c>
      <c r="T61" s="1" t="str">
        <f ca="1">Func_BILANS_na_dzień</f>
        <v/>
      </c>
      <c r="U61" s="1" t="str">
        <f ca="1">Func_BILANS_na_dzień</f>
        <v/>
      </c>
      <c r="V61" s="1" t="str">
        <f ca="1">Func_BILANS_na_dzień</f>
        <v/>
      </c>
      <c r="W61" s="1" t="str">
        <f ca="1">Func_BILANS_na_dzień</f>
        <v/>
      </c>
      <c r="X61" s="1" t="str">
        <f ca="1">Func_BILANS_na_dzień</f>
        <v/>
      </c>
      <c r="Y61" s="1" t="str">
        <f ca="1">Func_BILANS_na_dzień</f>
        <v/>
      </c>
    </row>
    <row r="62" spans="2:25">
      <c r="D62" s="1" t="str">
        <f ca="1">Func_BILANS_na_dzień</f>
        <v/>
      </c>
      <c r="E62" s="1" t="str">
        <f ca="1">Func_BILANS_na_dzień</f>
        <v/>
      </c>
      <c r="F62" s="1" t="str">
        <f ca="1">Func_BILANS_na_dzień</f>
        <v/>
      </c>
      <c r="G62" s="1" t="str">
        <f ca="1">Func_BILANS_na_dzień</f>
        <v/>
      </c>
      <c r="H62" s="1" t="str">
        <f ca="1">Func_BILANS_na_dzień</f>
        <v/>
      </c>
      <c r="I62" s="1" t="str">
        <f ca="1">Func_BILANS_na_dzień</f>
        <v/>
      </c>
      <c r="J62" s="1" t="str">
        <f ca="1">Func_BILANS_na_dzień</f>
        <v/>
      </c>
      <c r="K62" s="1" t="str">
        <f ca="1">Func_BILANS_na_dzień</f>
        <v/>
      </c>
      <c r="L62" s="1" t="str">
        <f ca="1">Func_BILANS_na_dzień</f>
        <v/>
      </c>
      <c r="M62" s="1" t="str">
        <f ca="1">Func_BILANS_na_dzień</f>
        <v/>
      </c>
      <c r="N62" s="1" t="str">
        <f ca="1">Func_BILANS_na_dzień</f>
        <v/>
      </c>
      <c r="O62" s="1" t="str">
        <f ca="1">Func_BILANS_na_dzień</f>
        <v/>
      </c>
      <c r="P62" s="1" t="str">
        <f ca="1">Func_BILANS_na_dzień</f>
        <v/>
      </c>
      <c r="Q62" s="1" t="str">
        <f ca="1">Func_BILANS_na_dzień</f>
        <v/>
      </c>
      <c r="R62" s="1" t="str">
        <f ca="1">Func_BILANS_na_dzień</f>
        <v/>
      </c>
      <c r="S62" s="1" t="str">
        <f ca="1">Func_BILANS_na_dzień</f>
        <v/>
      </c>
      <c r="T62" s="1" t="str">
        <f ca="1">Func_BILANS_na_dzień</f>
        <v/>
      </c>
      <c r="U62" s="1" t="str">
        <f ca="1">Func_BILANS_na_dzień</f>
        <v/>
      </c>
      <c r="V62" s="1" t="str">
        <f ca="1">Func_BILANS_na_dzień</f>
        <v/>
      </c>
      <c r="W62" s="1" t="str">
        <f ca="1">Func_BILANS_na_dzień</f>
        <v/>
      </c>
      <c r="X62" s="1" t="str">
        <f ca="1">Func_BILANS_na_dzień</f>
        <v/>
      </c>
      <c r="Y62" s="1" t="str">
        <f ca="1">Func_BILANS_na_dzień</f>
        <v/>
      </c>
    </row>
    <row r="63" spans="2:25">
      <c r="D63" s="1" t="str">
        <f ca="1">Func_BILANS_na_dzień</f>
        <v/>
      </c>
      <c r="E63" s="1" t="str">
        <f ca="1">Func_BILANS_na_dzień</f>
        <v/>
      </c>
      <c r="F63" s="1" t="str">
        <f ca="1">Func_BILANS_na_dzień</f>
        <v/>
      </c>
      <c r="G63" s="1" t="str">
        <f ca="1">Func_BILANS_na_dzień</f>
        <v/>
      </c>
      <c r="H63" s="1" t="str">
        <f ca="1">Func_BILANS_na_dzień</f>
        <v/>
      </c>
      <c r="I63" s="1" t="str">
        <f ca="1">Func_BILANS_na_dzień</f>
        <v/>
      </c>
      <c r="J63" s="1" t="str">
        <f ca="1">Func_BILANS_na_dzień</f>
        <v/>
      </c>
      <c r="K63" s="1" t="str">
        <f ca="1">Func_BILANS_na_dzień</f>
        <v/>
      </c>
      <c r="L63" s="1" t="str">
        <f ca="1">Func_BILANS_na_dzień</f>
        <v/>
      </c>
      <c r="M63" s="1" t="str">
        <f ca="1">Func_BILANS_na_dzień</f>
        <v/>
      </c>
      <c r="N63" s="1" t="str">
        <f ca="1">Func_BILANS_na_dzień</f>
        <v/>
      </c>
      <c r="O63" s="1" t="str">
        <f ca="1">Func_BILANS_na_dzień</f>
        <v/>
      </c>
      <c r="P63" s="1" t="str">
        <f ca="1">Func_BILANS_na_dzień</f>
        <v/>
      </c>
      <c r="Q63" s="1" t="str">
        <f ca="1">Func_BILANS_na_dzień</f>
        <v/>
      </c>
      <c r="R63" s="1" t="str">
        <f ca="1">Func_BILANS_na_dzień</f>
        <v/>
      </c>
      <c r="S63" s="1" t="str">
        <f ca="1">Func_BILANS_na_dzień</f>
        <v/>
      </c>
      <c r="T63" s="1" t="str">
        <f ca="1">Func_BILANS_na_dzień</f>
        <v/>
      </c>
      <c r="U63" s="1" t="str">
        <f ca="1">Func_BILANS_na_dzień</f>
        <v/>
      </c>
      <c r="V63" s="1" t="str">
        <f ca="1">Func_BILANS_na_dzień</f>
        <v/>
      </c>
      <c r="W63" s="1" t="str">
        <f ca="1">Func_BILANS_na_dzień</f>
        <v/>
      </c>
      <c r="X63" s="1" t="str">
        <f ca="1">Func_BILANS_na_dzień</f>
        <v/>
      </c>
      <c r="Y63" s="1" t="str">
        <f ca="1">Func_BILANS_na_dzień</f>
        <v/>
      </c>
    </row>
    <row r="64" spans="2:25">
      <c r="D64" s="1" t="str">
        <f ca="1">Func_BILANS_na_dzień</f>
        <v/>
      </c>
      <c r="E64" s="1" t="str">
        <f ca="1">Func_BILANS_na_dzień</f>
        <v/>
      </c>
      <c r="F64" s="1" t="str">
        <f ca="1">Func_BILANS_na_dzień</f>
        <v/>
      </c>
      <c r="G64" s="1" t="str">
        <f ca="1">Func_BILANS_na_dzień</f>
        <v/>
      </c>
      <c r="H64" s="1" t="str">
        <f ca="1">Func_BILANS_na_dzień</f>
        <v/>
      </c>
      <c r="I64" s="1" t="str">
        <f ca="1">Func_BILANS_na_dzień</f>
        <v/>
      </c>
      <c r="J64" s="1" t="str">
        <f ca="1">Func_BILANS_na_dzień</f>
        <v/>
      </c>
      <c r="K64" s="1" t="str">
        <f ca="1">Func_BILANS_na_dzień</f>
        <v/>
      </c>
      <c r="L64" s="1" t="str">
        <f ca="1">Func_BILANS_na_dzień</f>
        <v/>
      </c>
      <c r="M64" s="1" t="str">
        <f ca="1">Func_BILANS_na_dzień</f>
        <v/>
      </c>
      <c r="N64" s="1" t="str">
        <f ca="1">Func_BILANS_na_dzień</f>
        <v/>
      </c>
      <c r="O64" s="1" t="str">
        <f ca="1">Func_BILANS_na_dzień</f>
        <v/>
      </c>
      <c r="P64" s="1" t="str">
        <f ca="1">Func_BILANS_na_dzień</f>
        <v/>
      </c>
      <c r="Q64" s="1" t="str">
        <f ca="1">Func_BILANS_na_dzień</f>
        <v/>
      </c>
      <c r="R64" s="1" t="str">
        <f ca="1">Func_BILANS_na_dzień</f>
        <v/>
      </c>
      <c r="S64" s="1" t="str">
        <f ca="1">Func_BILANS_na_dzień</f>
        <v/>
      </c>
      <c r="T64" s="1" t="str">
        <f ca="1">Func_BILANS_na_dzień</f>
        <v/>
      </c>
      <c r="U64" s="1" t="str">
        <f ca="1">Func_BILANS_na_dzień</f>
        <v/>
      </c>
      <c r="V64" s="1" t="str">
        <f ca="1">Func_BILANS_na_dzień</f>
        <v/>
      </c>
      <c r="W64" s="1" t="str">
        <f ca="1">Func_BILANS_na_dzień</f>
        <v/>
      </c>
      <c r="X64" s="1" t="str">
        <f ca="1">Func_BILANS_na_dzień</f>
        <v/>
      </c>
      <c r="Y64" s="1" t="str">
        <f ca="1">Func_BILANS_na_dzień</f>
        <v/>
      </c>
    </row>
    <row r="65" spans="4:25">
      <c r="D65" s="1" t="str">
        <f ca="1">Func_BILANS_na_dzień</f>
        <v/>
      </c>
      <c r="E65" s="1" t="str">
        <f ca="1">Func_BILANS_na_dzień</f>
        <v/>
      </c>
      <c r="F65" s="1" t="str">
        <f ca="1">Func_BILANS_na_dzień</f>
        <v/>
      </c>
      <c r="G65" s="1" t="str">
        <f ca="1">Func_BILANS_na_dzień</f>
        <v/>
      </c>
      <c r="H65" s="1" t="str">
        <f ca="1">Func_BILANS_na_dzień</f>
        <v/>
      </c>
      <c r="I65" s="1" t="str">
        <f ca="1">Func_BILANS_na_dzień</f>
        <v/>
      </c>
      <c r="J65" s="1" t="str">
        <f ca="1">Func_BILANS_na_dzień</f>
        <v/>
      </c>
      <c r="K65" s="1" t="str">
        <f ca="1">Func_BILANS_na_dzień</f>
        <v/>
      </c>
      <c r="L65" s="1" t="str">
        <f ca="1">Func_BILANS_na_dzień</f>
        <v/>
      </c>
      <c r="M65" s="1" t="str">
        <f ca="1">Func_BILANS_na_dzień</f>
        <v/>
      </c>
      <c r="N65" s="1" t="str">
        <f ca="1">Func_BILANS_na_dzień</f>
        <v/>
      </c>
      <c r="O65" s="1" t="str">
        <f ca="1">Func_BILANS_na_dzień</f>
        <v/>
      </c>
      <c r="P65" s="1" t="str">
        <f ca="1">Func_BILANS_na_dzień</f>
        <v/>
      </c>
      <c r="Q65" s="1" t="str">
        <f ca="1">Func_BILANS_na_dzień</f>
        <v/>
      </c>
      <c r="R65" s="1" t="str">
        <f ca="1">Func_BILANS_na_dzień</f>
        <v/>
      </c>
      <c r="S65" s="1" t="str">
        <f ca="1">Func_BILANS_na_dzień</f>
        <v/>
      </c>
      <c r="T65" s="1" t="str">
        <f ca="1">Func_BILANS_na_dzień</f>
        <v/>
      </c>
      <c r="U65" s="1" t="str">
        <f ca="1">Func_BILANS_na_dzień</f>
        <v/>
      </c>
      <c r="V65" s="1" t="str">
        <f ca="1">Func_BILANS_na_dzień</f>
        <v/>
      </c>
      <c r="W65" s="1" t="str">
        <f ca="1">Func_BILANS_na_dzień</f>
        <v/>
      </c>
      <c r="X65" s="1" t="str">
        <f ca="1">Func_BILANS_na_dzień</f>
        <v/>
      </c>
      <c r="Y65" s="1" t="str">
        <f ca="1">Func_BILANS_na_dzień</f>
        <v/>
      </c>
    </row>
    <row r="66" spans="4:25">
      <c r="D66" s="1" t="str">
        <f ca="1">Func_BILANS_na_dzień</f>
        <v/>
      </c>
      <c r="E66" s="1" t="str">
        <f ca="1">Func_BILANS_na_dzień</f>
        <v/>
      </c>
      <c r="F66" s="1" t="str">
        <f ca="1">Func_BILANS_na_dzień</f>
        <v/>
      </c>
      <c r="G66" s="1" t="str">
        <f ca="1">Func_BILANS_na_dzień</f>
        <v/>
      </c>
      <c r="H66" s="1" t="str">
        <f ca="1">Func_BILANS_na_dzień</f>
        <v/>
      </c>
      <c r="I66" s="1" t="str">
        <f ca="1">Func_BILANS_na_dzień</f>
        <v/>
      </c>
      <c r="J66" s="1" t="str">
        <f ca="1">Func_BILANS_na_dzień</f>
        <v/>
      </c>
      <c r="K66" s="1" t="str">
        <f ca="1">Func_BILANS_na_dzień</f>
        <v/>
      </c>
      <c r="L66" s="1" t="str">
        <f ca="1">Func_BILANS_na_dzień</f>
        <v/>
      </c>
      <c r="M66" s="1" t="str">
        <f ca="1">Func_BILANS_na_dzień</f>
        <v/>
      </c>
      <c r="N66" s="1" t="str">
        <f ca="1">Func_BILANS_na_dzień</f>
        <v/>
      </c>
      <c r="O66" s="1" t="str">
        <f ca="1">Func_BILANS_na_dzień</f>
        <v/>
      </c>
      <c r="P66" s="1" t="str">
        <f ca="1">Func_BILANS_na_dzień</f>
        <v/>
      </c>
      <c r="Q66" s="1" t="str">
        <f ca="1">Func_BILANS_na_dzień</f>
        <v/>
      </c>
      <c r="R66" s="1" t="str">
        <f ca="1">Func_BILANS_na_dzień</f>
        <v/>
      </c>
      <c r="S66" s="1" t="str">
        <f ca="1">Func_BILANS_na_dzień</f>
        <v/>
      </c>
      <c r="T66" s="1" t="str">
        <f ca="1">Func_BILANS_na_dzień</f>
        <v/>
      </c>
      <c r="U66" s="1" t="str">
        <f ca="1">Func_BILANS_na_dzień</f>
        <v/>
      </c>
      <c r="V66" s="1" t="str">
        <f ca="1">Func_BILANS_na_dzień</f>
        <v/>
      </c>
      <c r="W66" s="1" t="str">
        <f ca="1">Func_BILANS_na_dzień</f>
        <v/>
      </c>
      <c r="X66" s="1" t="str">
        <f ca="1">Func_BILANS_na_dzień</f>
        <v/>
      </c>
      <c r="Y66" s="1" t="str">
        <f ca="1">Func_BILANS_na_dzień</f>
        <v/>
      </c>
    </row>
    <row r="67" spans="4:25">
      <c r="D67" s="1" t="str">
        <f ca="1">Func_BILANS_na_dzień</f>
        <v/>
      </c>
      <c r="E67" s="1" t="str">
        <f ca="1">Func_BILANS_na_dzień</f>
        <v/>
      </c>
      <c r="F67" s="1" t="str">
        <f ca="1">Func_BILANS_na_dzień</f>
        <v/>
      </c>
      <c r="G67" s="1" t="str">
        <f ca="1">Func_BILANS_na_dzień</f>
        <v/>
      </c>
      <c r="H67" s="1" t="str">
        <f ca="1">Func_BILANS_na_dzień</f>
        <v/>
      </c>
      <c r="I67" s="1" t="str">
        <f ca="1">Func_BILANS_na_dzień</f>
        <v/>
      </c>
      <c r="J67" s="1" t="str">
        <f ca="1">Func_BILANS_na_dzień</f>
        <v/>
      </c>
      <c r="K67" s="1" t="str">
        <f ca="1">Func_BILANS_na_dzień</f>
        <v/>
      </c>
      <c r="L67" s="1" t="str">
        <f ca="1">Func_BILANS_na_dzień</f>
        <v/>
      </c>
      <c r="M67" s="1" t="str">
        <f ca="1">Func_BILANS_na_dzień</f>
        <v/>
      </c>
      <c r="N67" s="1" t="str">
        <f ca="1">Func_BILANS_na_dzień</f>
        <v/>
      </c>
      <c r="O67" s="1" t="str">
        <f ca="1">Func_BILANS_na_dzień</f>
        <v/>
      </c>
      <c r="P67" s="1" t="str">
        <f ca="1">Func_BILANS_na_dzień</f>
        <v/>
      </c>
      <c r="Q67" s="1" t="str">
        <f ca="1">Func_BILANS_na_dzień</f>
        <v/>
      </c>
      <c r="R67" s="1" t="str">
        <f ca="1">Func_BILANS_na_dzień</f>
        <v/>
      </c>
      <c r="S67" s="1" t="str">
        <f ca="1">Func_BILANS_na_dzień</f>
        <v/>
      </c>
      <c r="T67" s="1" t="str">
        <f ca="1">Func_BILANS_na_dzień</f>
        <v/>
      </c>
      <c r="U67" s="1" t="str">
        <f ca="1">Func_BILANS_na_dzień</f>
        <v/>
      </c>
      <c r="V67" s="1" t="str">
        <f ca="1">Func_BILANS_na_dzień</f>
        <v/>
      </c>
      <c r="W67" s="1" t="str">
        <f ca="1">Func_BILANS_na_dzień</f>
        <v/>
      </c>
      <c r="X67" s="1" t="str">
        <f ca="1">Func_BILANS_na_dzień</f>
        <v/>
      </c>
      <c r="Y67" s="1" t="str">
        <f ca="1">Func_BILANS_na_dzień</f>
        <v/>
      </c>
    </row>
    <row r="68" spans="4:25">
      <c r="D68" s="1" t="str">
        <f ca="1">Func_BILANS_na_dzień</f>
        <v/>
      </c>
      <c r="E68" s="1" t="str">
        <f ca="1">Func_BILANS_na_dzień</f>
        <v/>
      </c>
      <c r="F68" s="1" t="str">
        <f ca="1">Func_BILANS_na_dzień</f>
        <v/>
      </c>
      <c r="G68" s="1" t="str">
        <f ca="1">Func_BILANS_na_dzień</f>
        <v/>
      </c>
      <c r="H68" s="1" t="str">
        <f ca="1">Func_BILANS_na_dzień</f>
        <v/>
      </c>
      <c r="I68" s="1" t="str">
        <f ca="1">Func_BILANS_na_dzień</f>
        <v/>
      </c>
      <c r="J68" s="1" t="str">
        <f ca="1">Func_BILANS_na_dzień</f>
        <v/>
      </c>
      <c r="K68" s="1" t="str">
        <f ca="1">Func_BILANS_na_dzień</f>
        <v/>
      </c>
      <c r="L68" s="1" t="str">
        <f ca="1">Func_BILANS_na_dzień</f>
        <v/>
      </c>
      <c r="M68" s="1" t="str">
        <f ca="1">Func_BILANS_na_dzień</f>
        <v/>
      </c>
      <c r="N68" s="1" t="str">
        <f ca="1">Func_BILANS_na_dzień</f>
        <v/>
      </c>
      <c r="O68" s="1" t="str">
        <f ca="1">Func_BILANS_na_dzień</f>
        <v/>
      </c>
      <c r="P68" s="1" t="str">
        <f ca="1">Func_BILANS_na_dzień</f>
        <v/>
      </c>
      <c r="Q68" s="1" t="str">
        <f ca="1">Func_BILANS_na_dzień</f>
        <v/>
      </c>
      <c r="R68" s="1" t="str">
        <f ca="1">Func_BILANS_na_dzień</f>
        <v/>
      </c>
      <c r="S68" s="1" t="str">
        <f ca="1">Func_BILANS_na_dzień</f>
        <v/>
      </c>
      <c r="T68" s="1" t="str">
        <f ca="1">Func_BILANS_na_dzień</f>
        <v/>
      </c>
      <c r="U68" s="1" t="str">
        <f ca="1">Func_BILANS_na_dzień</f>
        <v/>
      </c>
      <c r="V68" s="1" t="str">
        <f ca="1">Func_BILANS_na_dzień</f>
        <v/>
      </c>
      <c r="W68" s="1" t="str">
        <f ca="1">Func_BILANS_na_dzień</f>
        <v/>
      </c>
      <c r="X68" s="1" t="str">
        <f ca="1">Func_BILANS_na_dzień</f>
        <v/>
      </c>
      <c r="Y68" s="1" t="str">
        <f ca="1">Func_BILANS_na_dzień</f>
        <v/>
      </c>
    </row>
    <row r="69" spans="4:25">
      <c r="D69" s="1" t="str">
        <f ca="1">Func_BILANS_na_dzień</f>
        <v/>
      </c>
      <c r="E69" s="1" t="str">
        <f ca="1">Func_BILANS_na_dzień</f>
        <v/>
      </c>
      <c r="F69" s="1" t="str">
        <f ca="1">Func_BILANS_na_dzień</f>
        <v/>
      </c>
      <c r="G69" s="1" t="str">
        <f ca="1">Func_BILANS_na_dzień</f>
        <v/>
      </c>
      <c r="H69" s="1" t="str">
        <f ca="1">Func_BILANS_na_dzień</f>
        <v/>
      </c>
      <c r="I69" s="1" t="str">
        <f ca="1">Func_BILANS_na_dzień</f>
        <v/>
      </c>
      <c r="J69" s="1" t="str">
        <f ca="1">Func_BILANS_na_dzień</f>
        <v/>
      </c>
      <c r="K69" s="1" t="str">
        <f ca="1">Func_BILANS_na_dzień</f>
        <v/>
      </c>
      <c r="L69" s="1" t="str">
        <f ca="1">Func_BILANS_na_dzień</f>
        <v/>
      </c>
      <c r="M69" s="1" t="str">
        <f ca="1">Func_BILANS_na_dzień</f>
        <v/>
      </c>
      <c r="N69" s="1" t="str">
        <f ca="1">Func_BILANS_na_dzień</f>
        <v/>
      </c>
      <c r="O69" s="1" t="str">
        <f ca="1">Func_BILANS_na_dzień</f>
        <v/>
      </c>
      <c r="P69" s="1" t="str">
        <f ca="1">Func_BILANS_na_dzień</f>
        <v/>
      </c>
      <c r="Q69" s="1" t="str">
        <f ca="1">Func_BILANS_na_dzień</f>
        <v/>
      </c>
      <c r="R69" s="1" t="str">
        <f ca="1">Func_BILANS_na_dzień</f>
        <v/>
      </c>
      <c r="S69" s="1" t="str">
        <f ca="1">Func_BILANS_na_dzień</f>
        <v/>
      </c>
      <c r="T69" s="1" t="str">
        <f ca="1">Func_BILANS_na_dzień</f>
        <v/>
      </c>
      <c r="U69" s="1" t="str">
        <f ca="1">Func_BILANS_na_dzień</f>
        <v/>
      </c>
      <c r="V69" s="1" t="str">
        <f ca="1">Func_BILANS_na_dzień</f>
        <v/>
      </c>
      <c r="W69" s="1" t="str">
        <f ca="1">Func_BILANS_na_dzień</f>
        <v/>
      </c>
      <c r="X69" s="1" t="str">
        <f ca="1">Func_BILANS_na_dzień</f>
        <v/>
      </c>
      <c r="Y69" s="1" t="str">
        <f ca="1">Func_BILANS_na_dzień</f>
        <v/>
      </c>
    </row>
    <row r="70" spans="4:25">
      <c r="D70" s="1" t="str">
        <f ca="1">Func_BILANS_na_dzień</f>
        <v/>
      </c>
      <c r="E70" s="1" t="str">
        <f ca="1">Func_BILANS_na_dzień</f>
        <v/>
      </c>
      <c r="F70" s="1" t="str">
        <f ca="1">Func_BILANS_na_dzień</f>
        <v/>
      </c>
      <c r="G70" s="1" t="str">
        <f ca="1">Func_BILANS_na_dzień</f>
        <v/>
      </c>
      <c r="H70" s="1" t="str">
        <f ca="1">Func_BILANS_na_dzień</f>
        <v/>
      </c>
      <c r="I70" s="1" t="str">
        <f ca="1">Func_BILANS_na_dzień</f>
        <v/>
      </c>
      <c r="J70" s="1" t="str">
        <f ca="1">Func_BILANS_na_dzień</f>
        <v/>
      </c>
      <c r="K70" s="1" t="str">
        <f ca="1">Func_BILANS_na_dzień</f>
        <v/>
      </c>
      <c r="L70" s="1" t="str">
        <f ca="1">Func_BILANS_na_dzień</f>
        <v/>
      </c>
      <c r="M70" s="1" t="str">
        <f ca="1">Func_BILANS_na_dzień</f>
        <v/>
      </c>
      <c r="N70" s="1" t="str">
        <f ca="1">Func_BILANS_na_dzień</f>
        <v/>
      </c>
      <c r="O70" s="1" t="str">
        <f ca="1">Func_BILANS_na_dzień</f>
        <v/>
      </c>
      <c r="P70" s="1" t="str">
        <f ca="1">Func_BILANS_na_dzień</f>
        <v/>
      </c>
      <c r="Q70" s="1" t="str">
        <f ca="1">Func_BILANS_na_dzień</f>
        <v/>
      </c>
      <c r="R70" s="1" t="str">
        <f ca="1">Func_BILANS_na_dzień</f>
        <v/>
      </c>
      <c r="S70" s="1" t="str">
        <f ca="1">Func_BILANS_na_dzień</f>
        <v/>
      </c>
      <c r="T70" s="1" t="str">
        <f ca="1">Func_BILANS_na_dzień</f>
        <v/>
      </c>
      <c r="U70" s="1" t="str">
        <f ca="1">Func_BILANS_na_dzień</f>
        <v/>
      </c>
      <c r="V70" s="1" t="str">
        <f ca="1">Func_BILANS_na_dzień</f>
        <v/>
      </c>
      <c r="W70" s="1" t="str">
        <f ca="1">Func_BILANS_na_dzień</f>
        <v/>
      </c>
      <c r="X70" s="1" t="str">
        <f ca="1">Func_BILANS_na_dzień</f>
        <v/>
      </c>
      <c r="Y70" s="1" t="str">
        <f ca="1">Func_BILANS_na_dzień</f>
        <v/>
      </c>
    </row>
    <row r="71" spans="4:25">
      <c r="D71" s="1" t="str">
        <f ca="1">Func_BILANS_na_dzień</f>
        <v/>
      </c>
      <c r="E71" s="1" t="str">
        <f ca="1">Func_BILANS_na_dzień</f>
        <v/>
      </c>
      <c r="F71" s="1" t="str">
        <f ca="1">Func_BILANS_na_dzień</f>
        <v/>
      </c>
      <c r="G71" s="1" t="str">
        <f ca="1">Func_BILANS_na_dzień</f>
        <v/>
      </c>
      <c r="H71" s="1" t="str">
        <f ca="1">Func_BILANS_na_dzień</f>
        <v/>
      </c>
      <c r="I71" s="1" t="str">
        <f ca="1">Func_BILANS_na_dzień</f>
        <v/>
      </c>
      <c r="J71" s="1" t="str">
        <f ca="1">Func_BILANS_na_dzień</f>
        <v/>
      </c>
      <c r="K71" s="1" t="str">
        <f ca="1">Func_BILANS_na_dzień</f>
        <v/>
      </c>
      <c r="L71" s="1" t="str">
        <f ca="1">Func_BILANS_na_dzień</f>
        <v/>
      </c>
      <c r="M71" s="1" t="str">
        <f ca="1">Func_BILANS_na_dzień</f>
        <v/>
      </c>
      <c r="N71" s="1" t="str">
        <f ca="1">Func_BILANS_na_dzień</f>
        <v/>
      </c>
      <c r="O71" s="1" t="str">
        <f ca="1">Func_BILANS_na_dzień</f>
        <v/>
      </c>
      <c r="P71" s="1" t="str">
        <f ca="1">Func_BILANS_na_dzień</f>
        <v/>
      </c>
      <c r="Q71" s="1" t="str">
        <f ca="1">Func_BILANS_na_dzień</f>
        <v/>
      </c>
      <c r="R71" s="1" t="str">
        <f ca="1">Func_BILANS_na_dzień</f>
        <v/>
      </c>
      <c r="S71" s="1" t="str">
        <f ca="1">Func_BILANS_na_dzień</f>
        <v/>
      </c>
      <c r="T71" s="1" t="str">
        <f ca="1">Func_BILANS_na_dzień</f>
        <v/>
      </c>
      <c r="U71" s="1" t="str">
        <f ca="1">Func_BILANS_na_dzień</f>
        <v/>
      </c>
      <c r="V71" s="1" t="str">
        <f ca="1">Func_BILANS_na_dzień</f>
        <v/>
      </c>
      <c r="W71" s="1" t="str">
        <f ca="1">Func_BILANS_na_dzień</f>
        <v/>
      </c>
      <c r="X71" s="1" t="str">
        <f ca="1">Func_BILANS_na_dzień</f>
        <v/>
      </c>
      <c r="Y71" s="1" t="str">
        <f ca="1">Func_BILANS_na_dzień</f>
        <v/>
      </c>
    </row>
    <row r="72" spans="4:25">
      <c r="D72" s="1" t="str">
        <f ca="1">Func_BILANS_na_dzień</f>
        <v/>
      </c>
      <c r="E72" s="1" t="str">
        <f ca="1">Func_BILANS_na_dzień</f>
        <v/>
      </c>
      <c r="F72" s="1" t="str">
        <f ca="1">Func_BILANS_na_dzień</f>
        <v/>
      </c>
      <c r="G72" s="1" t="str">
        <f ca="1">Func_BILANS_na_dzień</f>
        <v/>
      </c>
      <c r="H72" s="1" t="str">
        <f ca="1">Func_BILANS_na_dzień</f>
        <v/>
      </c>
      <c r="I72" s="1" t="str">
        <f ca="1">Func_BILANS_na_dzień</f>
        <v/>
      </c>
      <c r="J72" s="1" t="str">
        <f ca="1">Func_BILANS_na_dzień</f>
        <v/>
      </c>
      <c r="K72" s="1" t="str">
        <f ca="1">Func_BILANS_na_dzień</f>
        <v/>
      </c>
      <c r="L72" s="1" t="str">
        <f ca="1">Func_BILANS_na_dzień</f>
        <v/>
      </c>
      <c r="M72" s="1" t="str">
        <f ca="1">Func_BILANS_na_dzień</f>
        <v/>
      </c>
      <c r="N72" s="1" t="str">
        <f ca="1">Func_BILANS_na_dzień</f>
        <v/>
      </c>
      <c r="O72" s="1" t="str">
        <f ca="1">Func_BILANS_na_dzień</f>
        <v/>
      </c>
      <c r="P72" s="1" t="str">
        <f ca="1">Func_BILANS_na_dzień</f>
        <v/>
      </c>
      <c r="Q72" s="1" t="str">
        <f ca="1">Func_BILANS_na_dzień</f>
        <v/>
      </c>
      <c r="R72" s="1" t="str">
        <f ca="1">Func_BILANS_na_dzień</f>
        <v/>
      </c>
      <c r="S72" s="1" t="str">
        <f ca="1">Func_BILANS_na_dzień</f>
        <v/>
      </c>
      <c r="T72" s="1" t="str">
        <f ca="1">Func_BILANS_na_dzień</f>
        <v/>
      </c>
      <c r="U72" s="1" t="str">
        <f ca="1">Func_BILANS_na_dzień</f>
        <v/>
      </c>
      <c r="V72" s="1" t="str">
        <f ca="1">Func_BILANS_na_dzień</f>
        <v/>
      </c>
      <c r="W72" s="1" t="str">
        <f ca="1">Func_BILANS_na_dzień</f>
        <v/>
      </c>
      <c r="X72" s="1" t="str">
        <f ca="1">Func_BILANS_na_dzień</f>
        <v/>
      </c>
      <c r="Y72" s="1" t="str">
        <f ca="1">Func_BILANS_na_dzień</f>
        <v/>
      </c>
    </row>
    <row r="73" spans="4:25">
      <c r="D73" s="1" t="str">
        <f ca="1">Func_BILANS_na_dzień</f>
        <v/>
      </c>
      <c r="E73" s="1" t="str">
        <f ca="1">Func_BILANS_na_dzień</f>
        <v/>
      </c>
      <c r="F73" s="1" t="str">
        <f ca="1">Func_BILANS_na_dzień</f>
        <v/>
      </c>
      <c r="G73" s="1" t="str">
        <f ca="1">Func_BILANS_na_dzień</f>
        <v/>
      </c>
      <c r="H73" s="1" t="str">
        <f ca="1">Func_BILANS_na_dzień</f>
        <v/>
      </c>
      <c r="I73" s="1" t="str">
        <f ca="1">Func_BILANS_na_dzień</f>
        <v/>
      </c>
      <c r="J73" s="1" t="str">
        <f ca="1">Func_BILANS_na_dzień</f>
        <v/>
      </c>
      <c r="K73" s="1" t="str">
        <f ca="1">Func_BILANS_na_dzień</f>
        <v/>
      </c>
      <c r="L73" s="1" t="str">
        <f ca="1">Func_BILANS_na_dzień</f>
        <v/>
      </c>
      <c r="M73" s="1" t="str">
        <f ca="1">Func_BILANS_na_dzień</f>
        <v/>
      </c>
      <c r="N73" s="1" t="str">
        <f ca="1">Func_BILANS_na_dzień</f>
        <v/>
      </c>
      <c r="O73" s="1" t="str">
        <f ca="1">Func_BILANS_na_dzień</f>
        <v/>
      </c>
      <c r="P73" s="1" t="str">
        <f ca="1">Func_BILANS_na_dzień</f>
        <v/>
      </c>
      <c r="Q73" s="1" t="str">
        <f ca="1">Func_BILANS_na_dzień</f>
        <v/>
      </c>
      <c r="R73" s="1" t="str">
        <f ca="1">Func_BILANS_na_dzień</f>
        <v/>
      </c>
      <c r="S73" s="1" t="str">
        <f ca="1">Func_BILANS_na_dzień</f>
        <v/>
      </c>
      <c r="T73" s="1" t="str">
        <f ca="1">Func_BILANS_na_dzień</f>
        <v/>
      </c>
      <c r="U73" s="1" t="str">
        <f ca="1">Func_BILANS_na_dzień</f>
        <v/>
      </c>
      <c r="V73" s="1" t="str">
        <f ca="1">Func_BILANS_na_dzień</f>
        <v/>
      </c>
      <c r="W73" s="1" t="str">
        <f ca="1">Func_BILANS_na_dzień</f>
        <v/>
      </c>
      <c r="X73" s="1" t="str">
        <f ca="1">Func_BILANS_na_dzień</f>
        <v/>
      </c>
      <c r="Y73" s="1" t="str">
        <f ca="1">Func_BILANS_na_dzień</f>
        <v/>
      </c>
    </row>
    <row r="74" spans="4:25">
      <c r="D74" s="1" t="str">
        <f ca="1">Func_BILANS_na_dzień</f>
        <v/>
      </c>
      <c r="E74" s="1" t="str">
        <f ca="1">Func_BILANS_na_dzień</f>
        <v/>
      </c>
      <c r="F74" s="1" t="str">
        <f ca="1">Func_BILANS_na_dzień</f>
        <v/>
      </c>
      <c r="G74" s="1" t="str">
        <f ca="1">Func_BILANS_na_dzień</f>
        <v/>
      </c>
      <c r="H74" s="1" t="str">
        <f ca="1">Func_BILANS_na_dzień</f>
        <v/>
      </c>
      <c r="I74" s="1" t="str">
        <f ca="1">Func_BILANS_na_dzień</f>
        <v/>
      </c>
      <c r="J74" s="1" t="str">
        <f ca="1">Func_BILANS_na_dzień</f>
        <v/>
      </c>
      <c r="K74" s="1" t="str">
        <f ca="1">Func_BILANS_na_dzień</f>
        <v/>
      </c>
      <c r="L74" s="1" t="str">
        <f ca="1">Func_BILANS_na_dzień</f>
        <v/>
      </c>
      <c r="M74" s="1" t="str">
        <f ca="1">Func_BILANS_na_dzień</f>
        <v/>
      </c>
      <c r="N74" s="1" t="str">
        <f ca="1">Func_BILANS_na_dzień</f>
        <v/>
      </c>
      <c r="O74" s="1" t="str">
        <f ca="1">Func_BILANS_na_dzień</f>
        <v/>
      </c>
      <c r="P74" s="1" t="str">
        <f ca="1">Func_BILANS_na_dzień</f>
        <v/>
      </c>
      <c r="Q74" s="1" t="str">
        <f ca="1">Func_BILANS_na_dzień</f>
        <v/>
      </c>
      <c r="R74" s="1" t="str">
        <f ca="1">Func_BILANS_na_dzień</f>
        <v/>
      </c>
      <c r="S74" s="1" t="str">
        <f ca="1">Func_BILANS_na_dzień</f>
        <v/>
      </c>
      <c r="T74" s="1" t="str">
        <f ca="1">Func_BILANS_na_dzień</f>
        <v/>
      </c>
      <c r="U74" s="1" t="str">
        <f ca="1">Func_BILANS_na_dzień</f>
        <v/>
      </c>
      <c r="V74" s="1" t="str">
        <f ca="1">Func_BILANS_na_dzień</f>
        <v/>
      </c>
      <c r="W74" s="1" t="str">
        <f ca="1">Func_BILANS_na_dzień</f>
        <v/>
      </c>
      <c r="X74" s="1" t="str">
        <f ca="1">Func_BILANS_na_dzień</f>
        <v/>
      </c>
      <c r="Y74" s="1" t="str">
        <f ca="1">Func_BILANS_na_dzień</f>
        <v/>
      </c>
    </row>
    <row r="75" spans="4:25">
      <c r="D75" s="1" t="str">
        <f ca="1">Func_BILANS_na_dzień</f>
        <v/>
      </c>
      <c r="E75" s="1" t="str">
        <f ca="1">Func_BILANS_na_dzień</f>
        <v/>
      </c>
      <c r="F75" s="1" t="str">
        <f ca="1">Func_BILANS_na_dzień</f>
        <v/>
      </c>
      <c r="G75" s="1" t="str">
        <f ca="1">Func_BILANS_na_dzień</f>
        <v/>
      </c>
      <c r="H75" s="1" t="str">
        <f ca="1">Func_BILANS_na_dzień</f>
        <v/>
      </c>
      <c r="I75" s="1" t="str">
        <f ca="1">Func_BILANS_na_dzień</f>
        <v/>
      </c>
      <c r="J75" s="1" t="str">
        <f ca="1">Func_BILANS_na_dzień</f>
        <v/>
      </c>
      <c r="K75" s="1" t="str">
        <f ca="1">Func_BILANS_na_dzień</f>
        <v/>
      </c>
      <c r="L75" s="1" t="str">
        <f ca="1">Func_BILANS_na_dzień</f>
        <v/>
      </c>
      <c r="M75" s="1" t="str">
        <f ca="1">Func_BILANS_na_dzień</f>
        <v/>
      </c>
      <c r="N75" s="1" t="str">
        <f ca="1">Func_BILANS_na_dzień</f>
        <v/>
      </c>
      <c r="O75" s="1" t="str">
        <f ca="1">Func_BILANS_na_dzień</f>
        <v/>
      </c>
      <c r="P75" s="1" t="str">
        <f ca="1">Func_BILANS_na_dzień</f>
        <v/>
      </c>
      <c r="Q75" s="1" t="str">
        <f ca="1">Func_BILANS_na_dzień</f>
        <v/>
      </c>
      <c r="R75" s="1" t="str">
        <f ca="1">Func_BILANS_na_dzień</f>
        <v/>
      </c>
      <c r="S75" s="1" t="str">
        <f ca="1">Func_BILANS_na_dzień</f>
        <v/>
      </c>
      <c r="T75" s="1" t="str">
        <f ca="1">Func_BILANS_na_dzień</f>
        <v/>
      </c>
      <c r="U75" s="1" t="str">
        <f ca="1">Func_BILANS_na_dzień</f>
        <v/>
      </c>
      <c r="V75" s="1" t="str">
        <f ca="1">Func_BILANS_na_dzień</f>
        <v/>
      </c>
      <c r="W75" s="1" t="str">
        <f ca="1">Func_BILANS_na_dzień</f>
        <v/>
      </c>
      <c r="X75" s="1" t="str">
        <f ca="1">Func_BILANS_na_dzień</f>
        <v/>
      </c>
      <c r="Y75" s="1" t="str">
        <f ca="1">Func_BILANS_na_dzień</f>
        <v/>
      </c>
    </row>
    <row r="76" spans="4:25">
      <c r="D76" s="1" t="str">
        <f ca="1">Func_BILANS_na_dzień</f>
        <v/>
      </c>
      <c r="E76" s="1" t="str">
        <f ca="1">Func_BILANS_na_dzień</f>
        <v/>
      </c>
      <c r="F76" s="1" t="str">
        <f ca="1">Func_BILANS_na_dzień</f>
        <v/>
      </c>
      <c r="G76" s="1" t="str">
        <f ca="1">Func_BILANS_na_dzień</f>
        <v/>
      </c>
      <c r="H76" s="1" t="str">
        <f ca="1">Func_BILANS_na_dzień</f>
        <v/>
      </c>
      <c r="I76" s="1" t="str">
        <f ca="1">Func_BILANS_na_dzień</f>
        <v/>
      </c>
      <c r="J76" s="1" t="str">
        <f ca="1">Func_BILANS_na_dzień</f>
        <v/>
      </c>
      <c r="K76" s="1" t="str">
        <f ca="1">Func_BILANS_na_dzień</f>
        <v/>
      </c>
      <c r="L76" s="1" t="str">
        <f ca="1">Func_BILANS_na_dzień</f>
        <v/>
      </c>
      <c r="M76" s="1" t="str">
        <f ca="1">Func_BILANS_na_dzień</f>
        <v/>
      </c>
      <c r="N76" s="1" t="str">
        <f ca="1">Func_BILANS_na_dzień</f>
        <v/>
      </c>
      <c r="O76" s="1" t="str">
        <f ca="1">Func_BILANS_na_dzień</f>
        <v/>
      </c>
      <c r="P76" s="1" t="str">
        <f ca="1">Func_BILANS_na_dzień</f>
        <v/>
      </c>
      <c r="Q76" s="1" t="str">
        <f ca="1">Func_BILANS_na_dzień</f>
        <v/>
      </c>
      <c r="R76" s="1" t="str">
        <f ca="1">Func_BILANS_na_dzień</f>
        <v/>
      </c>
      <c r="S76" s="1" t="str">
        <f ca="1">Func_BILANS_na_dzień</f>
        <v/>
      </c>
      <c r="T76" s="1" t="str">
        <f ca="1">Func_BILANS_na_dzień</f>
        <v/>
      </c>
      <c r="U76" s="1" t="str">
        <f ca="1">Func_BILANS_na_dzień</f>
        <v/>
      </c>
      <c r="V76" s="1" t="str">
        <f ca="1">Func_BILANS_na_dzień</f>
        <v/>
      </c>
      <c r="W76" s="1" t="str">
        <f ca="1">Func_BILANS_na_dzień</f>
        <v/>
      </c>
      <c r="X76" s="1" t="str">
        <f ca="1">Func_BILANS_na_dzień</f>
        <v/>
      </c>
      <c r="Y76" s="1" t="str">
        <f ca="1">Func_BILANS_na_dzień</f>
        <v/>
      </c>
    </row>
    <row r="77" spans="4:25">
      <c r="D77" s="1" t="str">
        <f ca="1">Func_BILANS_na_dzień</f>
        <v/>
      </c>
      <c r="E77" s="1" t="str">
        <f ca="1">Func_BILANS_na_dzień</f>
        <v/>
      </c>
      <c r="F77" s="1" t="str">
        <f ca="1">Func_BILANS_na_dzień</f>
        <v/>
      </c>
      <c r="G77" s="1" t="str">
        <f ca="1">Func_BILANS_na_dzień</f>
        <v/>
      </c>
      <c r="H77" s="1" t="str">
        <f ca="1">Func_BILANS_na_dzień</f>
        <v/>
      </c>
      <c r="I77" s="1" t="str">
        <f ca="1">Func_BILANS_na_dzień</f>
        <v/>
      </c>
      <c r="J77" s="1" t="str">
        <f ca="1">Func_BILANS_na_dzień</f>
        <v/>
      </c>
      <c r="K77" s="1" t="str">
        <f ca="1">Func_BILANS_na_dzień</f>
        <v/>
      </c>
      <c r="L77" s="1" t="str">
        <f ca="1">Func_BILANS_na_dzień</f>
        <v/>
      </c>
      <c r="M77" s="1" t="str">
        <f ca="1">Func_BILANS_na_dzień</f>
        <v/>
      </c>
      <c r="N77" s="1" t="str">
        <f ca="1">Func_BILANS_na_dzień</f>
        <v/>
      </c>
      <c r="O77" s="1" t="str">
        <f ca="1">Func_BILANS_na_dzień</f>
        <v/>
      </c>
      <c r="P77" s="1" t="str">
        <f ca="1">Func_BILANS_na_dzień</f>
        <v/>
      </c>
      <c r="Q77" s="1" t="str">
        <f ca="1">Func_BILANS_na_dzień</f>
        <v/>
      </c>
      <c r="R77" s="1" t="str">
        <f ca="1">Func_BILANS_na_dzień</f>
        <v/>
      </c>
      <c r="S77" s="1" t="str">
        <f ca="1">Func_BILANS_na_dzień</f>
        <v/>
      </c>
      <c r="T77" s="1" t="str">
        <f ca="1">Func_BILANS_na_dzień</f>
        <v/>
      </c>
      <c r="U77" s="1" t="str">
        <f ca="1">Func_BILANS_na_dzień</f>
        <v/>
      </c>
      <c r="V77" s="1" t="str">
        <f ca="1">Func_BILANS_na_dzień</f>
        <v/>
      </c>
      <c r="W77" s="1" t="str">
        <f ca="1">Func_BILANS_na_dzień</f>
        <v/>
      </c>
      <c r="X77" s="1" t="str">
        <f ca="1">Func_BILANS_na_dzień</f>
        <v/>
      </c>
      <c r="Y77" s="1" t="str">
        <f ca="1">Func_BILANS_na_dzień</f>
        <v/>
      </c>
    </row>
    <row r="78" spans="4:25">
      <c r="D78" s="1" t="str">
        <f ca="1">Func_BILANS_na_dzień</f>
        <v/>
      </c>
      <c r="E78" s="1" t="str">
        <f ca="1">Func_BILANS_na_dzień</f>
        <v/>
      </c>
      <c r="F78" s="1" t="str">
        <f ca="1">Func_BILANS_na_dzień</f>
        <v/>
      </c>
      <c r="G78" s="1" t="str">
        <f ca="1">Func_BILANS_na_dzień</f>
        <v/>
      </c>
      <c r="H78" s="1" t="str">
        <f ca="1">Func_BILANS_na_dzień</f>
        <v/>
      </c>
      <c r="I78" s="1" t="str">
        <f ca="1">Func_BILANS_na_dzień</f>
        <v/>
      </c>
      <c r="J78" s="1" t="str">
        <f ca="1">Func_BILANS_na_dzień</f>
        <v/>
      </c>
      <c r="K78" s="1" t="str">
        <f ca="1">Func_BILANS_na_dzień</f>
        <v/>
      </c>
      <c r="L78" s="1" t="str">
        <f ca="1">Func_BILANS_na_dzień</f>
        <v/>
      </c>
      <c r="M78" s="1" t="str">
        <f ca="1">Func_BILANS_na_dzień</f>
        <v/>
      </c>
      <c r="N78" s="1" t="str">
        <f ca="1">Func_BILANS_na_dzień</f>
        <v/>
      </c>
      <c r="O78" s="1" t="str">
        <f ca="1">Func_BILANS_na_dzień</f>
        <v/>
      </c>
      <c r="P78" s="1" t="str">
        <f ca="1">Func_BILANS_na_dzień</f>
        <v/>
      </c>
      <c r="Q78" s="1" t="str">
        <f ca="1">Func_BILANS_na_dzień</f>
        <v/>
      </c>
      <c r="R78" s="1" t="str">
        <f ca="1">Func_BILANS_na_dzień</f>
        <v/>
      </c>
      <c r="S78" s="1" t="str">
        <f ca="1">Func_BILANS_na_dzień</f>
        <v/>
      </c>
      <c r="T78" s="1" t="str">
        <f ca="1">Func_BILANS_na_dzień</f>
        <v/>
      </c>
      <c r="U78" s="1" t="str">
        <f ca="1">Func_BILANS_na_dzień</f>
        <v/>
      </c>
      <c r="V78" s="1" t="str">
        <f ca="1">Func_BILANS_na_dzień</f>
        <v/>
      </c>
      <c r="W78" s="1" t="str">
        <f ca="1">Func_BILANS_na_dzień</f>
        <v/>
      </c>
      <c r="X78" s="1" t="str">
        <f ca="1">Func_BILANS_na_dzień</f>
        <v/>
      </c>
      <c r="Y78" s="1" t="str">
        <f ca="1">Func_BILANS_na_dzień</f>
        <v/>
      </c>
    </row>
    <row r="79" spans="4:25">
      <c r="D79" s="1" t="str">
        <f ca="1">Func_BILANS_na_dzień</f>
        <v/>
      </c>
      <c r="E79" s="1" t="str">
        <f ca="1">Func_BILANS_na_dzień</f>
        <v/>
      </c>
      <c r="F79" s="1" t="str">
        <f ca="1">Func_BILANS_na_dzień</f>
        <v/>
      </c>
      <c r="G79" s="1" t="str">
        <f ca="1">Func_BILANS_na_dzień</f>
        <v/>
      </c>
      <c r="H79" s="1" t="str">
        <f ca="1">Func_BILANS_na_dzień</f>
        <v/>
      </c>
      <c r="I79" s="1" t="str">
        <f ca="1">Func_BILANS_na_dzień</f>
        <v/>
      </c>
      <c r="J79" s="1" t="str">
        <f ca="1">Func_BILANS_na_dzień</f>
        <v/>
      </c>
      <c r="K79" s="1" t="str">
        <f ca="1">Func_BILANS_na_dzień</f>
        <v/>
      </c>
      <c r="L79" s="1" t="str">
        <f ca="1">Func_BILANS_na_dzień</f>
        <v/>
      </c>
      <c r="M79" s="1" t="str">
        <f ca="1">Func_BILANS_na_dzień</f>
        <v/>
      </c>
      <c r="N79" s="1" t="str">
        <f ca="1">Func_BILANS_na_dzień</f>
        <v/>
      </c>
      <c r="O79" s="1" t="str">
        <f ca="1">Func_BILANS_na_dzień</f>
        <v/>
      </c>
      <c r="P79" s="1" t="str">
        <f ca="1">Func_BILANS_na_dzień</f>
        <v/>
      </c>
      <c r="Q79" s="1" t="str">
        <f ca="1">Func_BILANS_na_dzień</f>
        <v/>
      </c>
      <c r="R79" s="1" t="str">
        <f ca="1">Func_BILANS_na_dzień</f>
        <v/>
      </c>
      <c r="S79" s="1" t="str">
        <f ca="1">Func_BILANS_na_dzień</f>
        <v/>
      </c>
      <c r="T79" s="1" t="str">
        <f ca="1">Func_BILANS_na_dzień</f>
        <v/>
      </c>
      <c r="U79" s="1" t="str">
        <f ca="1">Func_BILANS_na_dzień</f>
        <v/>
      </c>
      <c r="V79" s="1" t="str">
        <f ca="1">Func_BILANS_na_dzień</f>
        <v/>
      </c>
      <c r="W79" s="1" t="str">
        <f ca="1">Func_BILANS_na_dzień</f>
        <v/>
      </c>
      <c r="X79" s="1" t="str">
        <f ca="1">Func_BILANS_na_dzień</f>
        <v/>
      </c>
      <c r="Y79" s="1" t="str">
        <f ca="1">Func_BILANS_na_dzień</f>
        <v/>
      </c>
    </row>
    <row r="80" spans="4:25">
      <c r="D80" s="1" t="str">
        <f ca="1">Func_BILANS_na_dzień</f>
        <v/>
      </c>
      <c r="E80" s="1" t="str">
        <f ca="1">Func_BILANS_na_dzień</f>
        <v/>
      </c>
      <c r="F80" s="1" t="str">
        <f ca="1">Func_BILANS_na_dzień</f>
        <v/>
      </c>
      <c r="G80" s="1" t="str">
        <f ca="1">Func_BILANS_na_dzień</f>
        <v/>
      </c>
      <c r="H80" s="1" t="str">
        <f ca="1">Func_BILANS_na_dzień</f>
        <v/>
      </c>
      <c r="I80" s="1" t="str">
        <f ca="1">Func_BILANS_na_dzień</f>
        <v/>
      </c>
      <c r="J80" s="1" t="str">
        <f ca="1">Func_BILANS_na_dzień</f>
        <v/>
      </c>
      <c r="K80" s="1" t="str">
        <f ca="1">Func_BILANS_na_dzień</f>
        <v/>
      </c>
      <c r="L80" s="1" t="str">
        <f ca="1">Func_BILANS_na_dzień</f>
        <v/>
      </c>
      <c r="M80" s="1" t="str">
        <f ca="1">Func_BILANS_na_dzień</f>
        <v/>
      </c>
      <c r="N80" s="1" t="str">
        <f ca="1">Func_BILANS_na_dzień</f>
        <v/>
      </c>
      <c r="O80" s="1" t="str">
        <f ca="1">Func_BILANS_na_dzień</f>
        <v/>
      </c>
      <c r="P80" s="1" t="str">
        <f ca="1">Func_BILANS_na_dzień</f>
        <v/>
      </c>
      <c r="Q80" s="1" t="str">
        <f ca="1">Func_BILANS_na_dzień</f>
        <v/>
      </c>
      <c r="R80" s="1" t="str">
        <f ca="1">Func_BILANS_na_dzień</f>
        <v/>
      </c>
      <c r="S80" s="1" t="str">
        <f ca="1">Func_BILANS_na_dzień</f>
        <v/>
      </c>
      <c r="T80" s="1" t="str">
        <f ca="1">Func_BILANS_na_dzień</f>
        <v/>
      </c>
      <c r="U80" s="1" t="str">
        <f ca="1">Func_BILANS_na_dzień</f>
        <v/>
      </c>
      <c r="V80" s="1" t="str">
        <f ca="1">Func_BILANS_na_dzień</f>
        <v/>
      </c>
      <c r="W80" s="1" t="str">
        <f ca="1">Func_BILANS_na_dzień</f>
        <v/>
      </c>
      <c r="X80" s="1" t="str">
        <f ca="1">Func_BILANS_na_dzień</f>
        <v/>
      </c>
      <c r="Y80" s="1" t="str">
        <f ca="1">Func_BILANS_na_dzień</f>
        <v/>
      </c>
    </row>
  </sheetData>
  <hyperlinks>
    <hyperlink ref="B5" location="'Spis treści'!A1" display="← Powrót do Spisu treści" xr:uid="{00000000-0004-0000-0400-000000000000}"/>
  </hyperlinks>
  <pageMargins left="0.7" right="0.7" top="0.75" bottom="0.75" header="0.3" footer="0.3"/>
  <pageSetup paperSize="9" orientation="portrait" r:id="rId1"/>
  <customProperties>
    <customPr name="_pios_id" r:id="rId2"/>
    <customPr name="EpmWorksheetKeyString_GUID" r:id="rId3"/>
  </customProperties>
  <extLst>
    <ext xmlns:x14="http://schemas.microsoft.com/office/spreadsheetml/2009/9/main" uri="{05C60535-1F16-4fd2-B633-F4F36F0B64E0}">
      <x14:sparklineGroups xmlns:xm="http://schemas.microsoft.com/office/excel/2006/main">
        <x14:sparklineGroup type="column" displayEmptyCellsAs="gap" high="1" xr2:uid="{00000000-0003-0000-0400-000000000000}">
          <x14:colorSeries rgb="FF376092"/>
          <x14:colorNegative rgb="FFD00000"/>
          <x14:colorAxis rgb="FF000000"/>
          <x14:colorMarkers rgb="FFD00000"/>
          <x14:colorFirst rgb="FFD00000"/>
          <x14:colorLast rgb="FFD00000"/>
          <x14:colorHigh rgb="FF00B050"/>
          <x14:colorLow rgb="FFD00000"/>
          <x14:sparklines>
            <x14:sparkline>
              <xm:f>'Balance sheet (end)'!D26:Y26</xm:f>
              <xm:sqref>C26</xm:sqref>
            </x14:sparkline>
          </x14:sparklines>
        </x14:sparklineGroup>
        <x14:sparklineGroup type="column" displayEmptyCellsAs="gap" high="1" xr2:uid="{00000000-0003-0000-0400-000001000000}">
          <x14:colorSeries rgb="FF376092"/>
          <x14:colorNegative rgb="FFD00000"/>
          <x14:colorAxis rgb="FF000000"/>
          <x14:colorMarkers rgb="FFD00000"/>
          <x14:colorFirst rgb="FFD00000"/>
          <x14:colorLast rgb="FFD00000"/>
          <x14:colorHigh rgb="FF00B050"/>
          <x14:colorLow rgb="FFD00000"/>
          <x14:sparklines>
            <x14:sparkline>
              <xm:f>'Balance sheet (end)'!D38:Y38</xm:f>
              <xm:sqref>C38</xm:sqref>
            </x14:sparkline>
          </x14:sparklines>
        </x14:sparklineGroup>
        <x14:sparklineGroup type="column" displayEmptyCellsAs="gap" high="1" xr2:uid="{00000000-0003-0000-0400-000002000000}">
          <x14:colorSeries rgb="FF376092"/>
          <x14:colorNegative rgb="FFD00000"/>
          <x14:colorAxis rgb="FF000000"/>
          <x14:colorMarkers rgb="FFD00000"/>
          <x14:colorFirst rgb="FFD00000"/>
          <x14:colorLast rgb="FFD00000"/>
          <x14:colorHigh rgb="FF00B050"/>
          <x14:colorLow rgb="FFD00000"/>
          <x14:sparklines>
            <x14:sparkline>
              <xm:f>'Balance sheet (end)'!D58:Y58</xm:f>
              <xm:sqref>C58</xm:sqref>
            </x14:sparkline>
          </x14:sparklines>
        </x14:sparklineGroup>
        <x14:sparklineGroup type="column" displayEmptyCellsAs="gap" high="1" xr2:uid="{00000000-0003-0000-0400-000003000000}">
          <x14:colorSeries rgb="FF376092"/>
          <x14:colorNegative rgb="FFD00000"/>
          <x14:colorAxis rgb="FF000000"/>
          <x14:colorMarkers rgb="FFD00000"/>
          <x14:colorFirst rgb="FFD00000"/>
          <x14:colorLast rgb="FFD00000"/>
          <x14:colorHigh rgb="FF00B050"/>
          <x14:colorLow rgb="FFD00000"/>
          <x14:sparklines>
            <x14:sparkline>
              <xm:f>'Balance sheet (end)'!D7:Y7</xm:f>
              <xm:sqref>C7</xm:sqref>
            </x14:sparkline>
          </x14:sparklines>
        </x14:sparklineGroup>
        <x14:sparklineGroup type="column" displayEmptyCellsAs="gap" high="1" xr2:uid="{00000000-0003-0000-0400-000004000000}">
          <x14:colorSeries rgb="FF376092"/>
          <x14:colorNegative rgb="FFD00000"/>
          <x14:colorAxis rgb="FF000000"/>
          <x14:colorMarkers rgb="FFD00000"/>
          <x14:colorFirst rgb="FFD00000"/>
          <x14:colorLast rgb="FFD00000"/>
          <x14:colorHigh rgb="FF00B050"/>
          <x14:colorLow rgb="FFD00000"/>
          <x14:sparklines>
            <x14:sparkline>
              <xm:f>'Balance sheet (end)'!D17:Y17</xm:f>
              <xm:sqref>C17</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2A0"/>
  </sheetPr>
  <dimension ref="B1:CV81"/>
  <sheetViews>
    <sheetView showGridLines="0" topLeftCell="AD1" zoomScaleNormal="100" workbookViewId="0">
      <selection activeCell="CV17" sqref="CV17"/>
    </sheetView>
  </sheetViews>
  <sheetFormatPr defaultColWidth="10.85546875" defaultRowHeight="12" outlineLevelCol="1"/>
  <cols>
    <col min="1" max="1" width="1.85546875" style="1" customWidth="1"/>
    <col min="2" max="2" width="106.140625" style="1" bestFit="1" customWidth="1"/>
    <col min="3" max="3" width="5.140625" style="1" customWidth="1"/>
    <col min="4" max="4" width="14.28515625" style="1" bestFit="1" customWidth="1"/>
    <col min="5" max="7" width="7.7109375" style="1" bestFit="1" customWidth="1"/>
    <col min="8" max="8" width="7.85546875" style="1" customWidth="1"/>
    <col min="9" max="11" width="7.7109375" style="1" bestFit="1" customWidth="1"/>
    <col min="12" max="12" width="7.5703125" style="1" bestFit="1" customWidth="1"/>
    <col min="13" max="15" width="7.7109375" style="1" bestFit="1" customWidth="1"/>
    <col min="16" max="16" width="6.7109375" style="1" bestFit="1" customWidth="1"/>
    <col min="17" max="19" width="7.7109375" style="1" bestFit="1" customWidth="1"/>
    <col min="20" max="20" width="7.5703125" style="1" bestFit="1" customWidth="1"/>
    <col min="21" max="23" width="7.7109375" style="1" bestFit="1" customWidth="1"/>
    <col min="24" max="24" width="7.5703125" style="1" bestFit="1" customWidth="1"/>
    <col min="25" max="47" width="7.7109375" style="1" bestFit="1" customWidth="1"/>
    <col min="48" max="49" width="7.42578125" style="1" bestFit="1" customWidth="1"/>
    <col min="50" max="50" width="9.28515625" style="1" customWidth="1"/>
    <col min="51" max="51" width="8.28515625" style="1" customWidth="1"/>
    <col min="52" max="92" width="1.7109375" style="1" hidden="1" customWidth="1" outlineLevel="1"/>
    <col min="93" max="93" width="6" style="1" customWidth="1" collapsed="1"/>
    <col min="94" max="94" width="17.85546875" style="1" bestFit="1" customWidth="1"/>
    <col min="95" max="95" width="6.42578125" style="1" customWidth="1"/>
    <col min="96" max="96" width="15.28515625" style="1" bestFit="1" customWidth="1"/>
    <col min="97" max="100" width="10.85546875" style="1" customWidth="1"/>
    <col min="101" max="16384" width="10.85546875" style="1"/>
  </cols>
  <sheetData>
    <row r="1" spans="2:100" s="7" customFormat="1" ht="50.25" customHeight="1">
      <c r="B1" s="199" t="s">
        <v>148</v>
      </c>
      <c r="C1" s="160"/>
      <c r="D1" s="215" t="s">
        <v>149</v>
      </c>
      <c r="E1" s="161" t="str">
        <f>IF(E2="-","-",E3&amp;"Q"&amp;E2)</f>
        <v>1Q2013</v>
      </c>
      <c r="F1" s="161" t="str">
        <f t="shared" ref="F1:BQ1" si="0">IF(F2="-","-",F3&amp;"Q"&amp;F2)</f>
        <v>2Q2013</v>
      </c>
      <c r="G1" s="161" t="str">
        <f t="shared" si="0"/>
        <v>3Q2013</v>
      </c>
      <c r="H1" s="161" t="str">
        <f t="shared" si="0"/>
        <v>4Q2013</v>
      </c>
      <c r="I1" s="161" t="str">
        <f t="shared" si="0"/>
        <v>1Q2014</v>
      </c>
      <c r="J1" s="161" t="str">
        <f t="shared" si="0"/>
        <v>2Q2014</v>
      </c>
      <c r="K1" s="161" t="str">
        <f t="shared" si="0"/>
        <v>3Q2014</v>
      </c>
      <c r="L1" s="161" t="str">
        <f t="shared" si="0"/>
        <v>4Q2014</v>
      </c>
      <c r="M1" s="161" t="str">
        <f t="shared" si="0"/>
        <v>1Q2015</v>
      </c>
      <c r="N1" s="161" t="str">
        <f t="shared" si="0"/>
        <v>2Q2015</v>
      </c>
      <c r="O1" s="161" t="str">
        <f t="shared" si="0"/>
        <v>3Q2015</v>
      </c>
      <c r="P1" s="161" t="str">
        <f t="shared" si="0"/>
        <v>4Q2015</v>
      </c>
      <c r="Q1" s="161" t="str">
        <f t="shared" si="0"/>
        <v>1Q2016</v>
      </c>
      <c r="R1" s="161" t="str">
        <f t="shared" si="0"/>
        <v>2Q2016</v>
      </c>
      <c r="S1" s="161" t="str">
        <f t="shared" si="0"/>
        <v>3Q2016</v>
      </c>
      <c r="T1" s="161" t="str">
        <f t="shared" si="0"/>
        <v>4Q2016</v>
      </c>
      <c r="U1" s="161" t="str">
        <f t="shared" si="0"/>
        <v>1Q2017</v>
      </c>
      <c r="V1" s="161" t="str">
        <f t="shared" si="0"/>
        <v>2Q2017</v>
      </c>
      <c r="W1" s="161" t="str">
        <f t="shared" si="0"/>
        <v>3Q2017</v>
      </c>
      <c r="X1" s="161" t="str">
        <f t="shared" si="0"/>
        <v>4Q2017</v>
      </c>
      <c r="Y1" s="161" t="str">
        <f t="shared" si="0"/>
        <v>1Q2018</v>
      </c>
      <c r="Z1" s="161" t="str">
        <f t="shared" si="0"/>
        <v>2Q2018</v>
      </c>
      <c r="AA1" s="161" t="str">
        <f t="shared" si="0"/>
        <v>3Q2018</v>
      </c>
      <c r="AB1" s="161" t="str">
        <f t="shared" si="0"/>
        <v>4Q2018</v>
      </c>
      <c r="AC1" s="161" t="str">
        <f t="shared" si="0"/>
        <v>1Q2019</v>
      </c>
      <c r="AD1" s="161" t="str">
        <f t="shared" si="0"/>
        <v>2Q2019</v>
      </c>
      <c r="AE1" s="161" t="str">
        <f t="shared" si="0"/>
        <v>3Q2019</v>
      </c>
      <c r="AF1" s="161" t="str">
        <f t="shared" si="0"/>
        <v>4Q2019</v>
      </c>
      <c r="AG1" s="161" t="str">
        <f t="shared" si="0"/>
        <v>1Q2020</v>
      </c>
      <c r="AH1" s="161" t="str">
        <f t="shared" si="0"/>
        <v>2Q2020</v>
      </c>
      <c r="AI1" s="161" t="str">
        <f t="shared" si="0"/>
        <v>3Q2020</v>
      </c>
      <c r="AJ1" s="161" t="str">
        <f t="shared" si="0"/>
        <v>4Q2020</v>
      </c>
      <c r="AK1" s="161" t="str">
        <f t="shared" si="0"/>
        <v>1Q2021</v>
      </c>
      <c r="AL1" s="161" t="str">
        <f t="shared" si="0"/>
        <v>2Q2021</v>
      </c>
      <c r="AM1" s="161" t="str">
        <f t="shared" si="0"/>
        <v>3Q2021</v>
      </c>
      <c r="AN1" s="161" t="str">
        <f t="shared" si="0"/>
        <v>4Q2021</v>
      </c>
      <c r="AO1" s="161" t="str">
        <f t="shared" si="0"/>
        <v>1Q2022</v>
      </c>
      <c r="AP1" s="161" t="str">
        <f t="shared" si="0"/>
        <v>2Q2022</v>
      </c>
      <c r="AQ1" s="161" t="str">
        <f t="shared" si="0"/>
        <v>3Q2022</v>
      </c>
      <c r="AR1" s="161" t="str">
        <f t="shared" si="0"/>
        <v>4Q2022</v>
      </c>
      <c r="AS1" s="161" t="str">
        <f t="shared" si="0"/>
        <v>1Q2023</v>
      </c>
      <c r="AT1" s="161" t="str">
        <f t="shared" si="0"/>
        <v>2Q2023</v>
      </c>
      <c r="AU1" s="161" t="str">
        <f t="shared" si="0"/>
        <v>3Q2023</v>
      </c>
      <c r="AV1" s="161" t="str">
        <f t="shared" si="0"/>
        <v>4Q2023</v>
      </c>
      <c r="AW1" s="161" t="str">
        <f t="shared" si="0"/>
        <v>1Q2024</v>
      </c>
      <c r="AX1" s="161" t="str">
        <f t="shared" si="0"/>
        <v>2Q2024</v>
      </c>
      <c r="AY1" s="161" t="str">
        <f t="shared" si="0"/>
        <v>3Q2024</v>
      </c>
      <c r="AZ1" s="161" t="str">
        <f t="shared" si="0"/>
        <v>-</v>
      </c>
      <c r="BA1" s="161" t="str">
        <f t="shared" si="0"/>
        <v>-</v>
      </c>
      <c r="BB1" s="161" t="str">
        <f t="shared" si="0"/>
        <v>-</v>
      </c>
      <c r="BC1" s="161" t="str">
        <f t="shared" si="0"/>
        <v>-</v>
      </c>
      <c r="BD1" s="161" t="str">
        <f t="shared" si="0"/>
        <v>-</v>
      </c>
      <c r="BE1" s="161" t="str">
        <f t="shared" si="0"/>
        <v>-</v>
      </c>
      <c r="BF1" s="161" t="str">
        <f t="shared" si="0"/>
        <v>-</v>
      </c>
      <c r="BG1" s="161" t="str">
        <f t="shared" si="0"/>
        <v>-</v>
      </c>
      <c r="BH1" s="161" t="str">
        <f t="shared" si="0"/>
        <v>-</v>
      </c>
      <c r="BI1" s="161" t="str">
        <f t="shared" si="0"/>
        <v>-</v>
      </c>
      <c r="BJ1" s="161" t="str">
        <f t="shared" si="0"/>
        <v>-</v>
      </c>
      <c r="BK1" s="161" t="str">
        <f t="shared" si="0"/>
        <v>-</v>
      </c>
      <c r="BL1" s="161" t="str">
        <f t="shared" si="0"/>
        <v>-</v>
      </c>
      <c r="BM1" s="161" t="str">
        <f t="shared" si="0"/>
        <v>-</v>
      </c>
      <c r="BN1" s="161" t="str">
        <f t="shared" si="0"/>
        <v>-</v>
      </c>
      <c r="BO1" s="161" t="str">
        <f t="shared" si="0"/>
        <v>-</v>
      </c>
      <c r="BP1" s="161" t="str">
        <f t="shared" si="0"/>
        <v>-</v>
      </c>
      <c r="BQ1" s="161" t="str">
        <f t="shared" si="0"/>
        <v>-</v>
      </c>
      <c r="BR1" s="161" t="str">
        <f t="shared" ref="BR1:CN1" si="1">IF(BR2="-","-",BR3&amp;"Q"&amp;BR2)</f>
        <v>-</v>
      </c>
      <c r="BS1" s="161" t="str">
        <f t="shared" si="1"/>
        <v>-</v>
      </c>
      <c r="BT1" s="161" t="str">
        <f t="shared" si="1"/>
        <v>-</v>
      </c>
      <c r="BU1" s="161" t="str">
        <f t="shared" si="1"/>
        <v>-</v>
      </c>
      <c r="BV1" s="161" t="str">
        <f t="shared" si="1"/>
        <v>-</v>
      </c>
      <c r="BW1" s="161" t="str">
        <f t="shared" si="1"/>
        <v>-</v>
      </c>
      <c r="BX1" s="161" t="str">
        <f t="shared" si="1"/>
        <v>-</v>
      </c>
      <c r="BY1" s="161" t="str">
        <f t="shared" si="1"/>
        <v>-</v>
      </c>
      <c r="BZ1" s="161" t="str">
        <f t="shared" si="1"/>
        <v>-</v>
      </c>
      <c r="CA1" s="161" t="str">
        <f t="shared" si="1"/>
        <v>-</v>
      </c>
      <c r="CB1" s="161" t="str">
        <f t="shared" si="1"/>
        <v>-</v>
      </c>
      <c r="CC1" s="161" t="str">
        <f t="shared" si="1"/>
        <v>-</v>
      </c>
      <c r="CD1" s="161" t="str">
        <f t="shared" si="1"/>
        <v>-</v>
      </c>
      <c r="CE1" s="161" t="str">
        <f t="shared" si="1"/>
        <v>-</v>
      </c>
      <c r="CF1" s="161" t="str">
        <f t="shared" si="1"/>
        <v>-</v>
      </c>
      <c r="CG1" s="161" t="str">
        <f t="shared" si="1"/>
        <v>-</v>
      </c>
      <c r="CH1" s="161" t="str">
        <f t="shared" si="1"/>
        <v>-</v>
      </c>
      <c r="CI1" s="161" t="str">
        <f t="shared" si="1"/>
        <v>-</v>
      </c>
      <c r="CJ1" s="161" t="str">
        <f t="shared" si="1"/>
        <v>-</v>
      </c>
      <c r="CK1" s="161" t="str">
        <f t="shared" si="1"/>
        <v>-</v>
      </c>
      <c r="CL1" s="161" t="str">
        <f t="shared" si="1"/>
        <v>-</v>
      </c>
      <c r="CM1" s="161" t="str">
        <f t="shared" si="1"/>
        <v>-</v>
      </c>
      <c r="CN1" s="161" t="str">
        <f t="shared" si="1"/>
        <v>-</v>
      </c>
      <c r="CO1" s="127"/>
      <c r="CP1" s="161"/>
      <c r="CQ1" s="169" t="s">
        <v>150</v>
      </c>
      <c r="CR1" s="161"/>
      <c r="CS1" s="127"/>
      <c r="CT1" s="127"/>
      <c r="CU1" s="127"/>
      <c r="CV1" s="127"/>
    </row>
    <row r="2" spans="2:100" ht="12" customHeight="1">
      <c r="B2" s="162"/>
      <c r="C2" s="159"/>
      <c r="D2" s="215" t="str">
        <f>'Balance sheet (Q)'!C2</f>
        <v>rok&gt;</v>
      </c>
      <c r="E2" s="166">
        <f>IF(   'Balance sheet (Q)'!E1="","-",YEAR('Balance sheet (Q)'!E1))</f>
        <v>2013</v>
      </c>
      <c r="F2" s="166">
        <f>IF(   'Balance sheet (Q)'!F1="","-",YEAR('Balance sheet (Q)'!F1))</f>
        <v>2013</v>
      </c>
      <c r="G2" s="166">
        <f>IF(   'Balance sheet (Q)'!G1="","-",YEAR('Balance sheet (Q)'!G1))</f>
        <v>2013</v>
      </c>
      <c r="H2" s="166">
        <f>IF(   'Balance sheet (Q)'!H1="","-",YEAR('Balance sheet (Q)'!H1))</f>
        <v>2013</v>
      </c>
      <c r="I2" s="166">
        <f>IF(   'Balance sheet (Q)'!I1="","-",YEAR('Balance sheet (Q)'!I1))</f>
        <v>2014</v>
      </c>
      <c r="J2" s="166">
        <f>IF(   'Balance sheet (Q)'!J1="","-",YEAR('Balance sheet (Q)'!J1))</f>
        <v>2014</v>
      </c>
      <c r="K2" s="166">
        <f>IF(   'Balance sheet (Q)'!K1="","-",YEAR('Balance sheet (Q)'!K1))</f>
        <v>2014</v>
      </c>
      <c r="L2" s="166">
        <f>IF(   'Balance sheet (Q)'!L1="","-",YEAR('Balance sheet (Q)'!L1))</f>
        <v>2014</v>
      </c>
      <c r="M2" s="166">
        <f>IF(   'Balance sheet (Q)'!M1="","-",YEAR('Balance sheet (Q)'!M1))</f>
        <v>2015</v>
      </c>
      <c r="N2" s="218">
        <f>IF(   'Balance sheet (Q)'!N1="","-",YEAR('Balance sheet (Q)'!N1))</f>
        <v>2015</v>
      </c>
      <c r="O2" s="218">
        <f>IF(   'Balance sheet (Q)'!O1="","-",YEAR('Balance sheet (Q)'!O1))</f>
        <v>2015</v>
      </c>
      <c r="P2" s="218">
        <f>IF(   'Balance sheet (Q)'!P1="","-",YEAR('Balance sheet (Q)'!P1))</f>
        <v>2015</v>
      </c>
      <c r="Q2" s="218">
        <f>IF(   'Balance sheet (Q)'!Q1="","-",YEAR('Balance sheet (Q)'!Q1))</f>
        <v>2016</v>
      </c>
      <c r="R2" s="218">
        <f>IF(   'Balance sheet (Q)'!R1="","-",YEAR('Balance sheet (Q)'!R1))</f>
        <v>2016</v>
      </c>
      <c r="S2" s="218">
        <f>IF(   'Balance sheet (Q)'!S1="","-",YEAR('Balance sheet (Q)'!S1))</f>
        <v>2016</v>
      </c>
      <c r="T2" s="218">
        <f>IF(   'Balance sheet (Q)'!T1="","-",YEAR('Balance sheet (Q)'!T1))</f>
        <v>2016</v>
      </c>
      <c r="U2" s="218">
        <f>IF(   'Balance sheet (Q)'!U1="","-",YEAR('Balance sheet (Q)'!U1))</f>
        <v>2017</v>
      </c>
      <c r="V2" s="218">
        <f>IF(   'Balance sheet (Q)'!V1="","-",YEAR('Balance sheet (Q)'!V1))</f>
        <v>2017</v>
      </c>
      <c r="W2" s="218">
        <f>IF(   'Balance sheet (Q)'!W1="","-",YEAR('Balance sheet (Q)'!W1))</f>
        <v>2017</v>
      </c>
      <c r="X2" s="218">
        <f>IF(   'Balance sheet (Q)'!X1="","-",YEAR('Balance sheet (Q)'!X1))</f>
        <v>2017</v>
      </c>
      <c r="Y2" s="218">
        <f>IF(   'Balance sheet (Q)'!Y1="","-",YEAR('Balance sheet (Q)'!Y1))</f>
        <v>2018</v>
      </c>
      <c r="Z2" s="218">
        <f>IF(   'Balance sheet (Q)'!Z1="","-",YEAR('Balance sheet (Q)'!Z1))</f>
        <v>2018</v>
      </c>
      <c r="AA2" s="218">
        <f>IF(   'Balance sheet (Q)'!AA1="","-",YEAR('Balance sheet (Q)'!AA1))</f>
        <v>2018</v>
      </c>
      <c r="AB2" s="218">
        <f>IF(   'Balance sheet (Q)'!AB1="","-",YEAR('Balance sheet (Q)'!AB1))</f>
        <v>2018</v>
      </c>
      <c r="AC2" s="218">
        <f>IF(   'Balance sheet (Q)'!AC1="","-",YEAR('Balance sheet (Q)'!AC1))</f>
        <v>2019</v>
      </c>
      <c r="AD2" s="218">
        <f>IF(   'Balance sheet (Q)'!AD1="","-",YEAR('Balance sheet (Q)'!AD1))</f>
        <v>2019</v>
      </c>
      <c r="AE2" s="218">
        <f>IF(   'Balance sheet (Q)'!AE1="","-",YEAR('Balance sheet (Q)'!AE1))</f>
        <v>2019</v>
      </c>
      <c r="AF2" s="218">
        <f>IF(   'Balance sheet (Q)'!AF1="","-",YEAR('Balance sheet (Q)'!AF1))</f>
        <v>2019</v>
      </c>
      <c r="AG2" s="218">
        <f>IF(   'Balance sheet (Q)'!AG1="","-",YEAR('Balance sheet (Q)'!AG1))</f>
        <v>2020</v>
      </c>
      <c r="AH2" s="218">
        <f>IF(   'Balance sheet (Q)'!AH1="","-",YEAR('Balance sheet (Q)'!AH1))</f>
        <v>2020</v>
      </c>
      <c r="AI2" s="218">
        <f>IF(   'Balance sheet (Q)'!AI1="","-",YEAR('Balance sheet (Q)'!AI1))</f>
        <v>2020</v>
      </c>
      <c r="AJ2" s="218">
        <f>IF(   'Balance sheet (Q)'!AJ1="","-",YEAR('Balance sheet (Q)'!AJ1))</f>
        <v>2020</v>
      </c>
      <c r="AK2" s="218">
        <f>IF(   'Balance sheet (Q)'!AK1="","-",YEAR('Balance sheet (Q)'!AK1))</f>
        <v>2021</v>
      </c>
      <c r="AL2" s="218">
        <f>IF(   'Balance sheet (Q)'!AL1="","-",YEAR('Balance sheet (Q)'!AL1))</f>
        <v>2021</v>
      </c>
      <c r="AM2" s="218">
        <f>IF(   'Balance sheet (Q)'!AM1="","-",YEAR('Balance sheet (Q)'!AM1))</f>
        <v>2021</v>
      </c>
      <c r="AN2" s="218">
        <f>IF(   'Balance sheet (Q)'!AN1="","-",YEAR('Balance sheet (Q)'!AN1))</f>
        <v>2021</v>
      </c>
      <c r="AO2" s="218">
        <f>IF(   'Balance sheet (Q)'!AO1="","-",YEAR('Balance sheet (Q)'!AO1))</f>
        <v>2022</v>
      </c>
      <c r="AP2" s="218">
        <f>IF(   'Balance sheet (Q)'!AP1="","-",YEAR('Balance sheet (Q)'!AP1))</f>
        <v>2022</v>
      </c>
      <c r="AQ2" s="218">
        <f>IF(   'Balance sheet (Q)'!AQ1="","-",YEAR('Balance sheet (Q)'!AQ1))</f>
        <v>2022</v>
      </c>
      <c r="AR2" s="218">
        <f>IF(   'Balance sheet (Q)'!AR1="","-",YEAR('Balance sheet (Q)'!AR1))</f>
        <v>2022</v>
      </c>
      <c r="AS2" s="218">
        <f>IF(   'Balance sheet (Q)'!AS1="","-",YEAR('Balance sheet (Q)'!AS1))</f>
        <v>2023</v>
      </c>
      <c r="AT2" s="218">
        <f>IF(   'Balance sheet (Q)'!AT1="","-",YEAR('Balance sheet (Q)'!AT1))</f>
        <v>2023</v>
      </c>
      <c r="AU2" s="218">
        <f>IF(   'Balance sheet (Q)'!AU1="","-",YEAR('Balance sheet (Q)'!AU1))</f>
        <v>2023</v>
      </c>
      <c r="AV2" s="218">
        <f>IF(   'Balance sheet (Q)'!AV1="","-",YEAR('Balance sheet (Q)'!AV1))</f>
        <v>2023</v>
      </c>
      <c r="AW2" s="218">
        <f>IF(   'Balance sheet (Q)'!AW1="","-",YEAR('Balance sheet (Q)'!AW1))</f>
        <v>2024</v>
      </c>
      <c r="AX2" s="218">
        <f>IF(   'Balance sheet (Q)'!AX1="","-",YEAR('Balance sheet (Q)'!AX1))</f>
        <v>2024</v>
      </c>
      <c r="AY2" s="218">
        <f>IF(   'Balance sheet (Q)'!AY1="","-",YEAR('Balance sheet (Q)'!AY1))</f>
        <v>2024</v>
      </c>
      <c r="AZ2" s="218" t="str">
        <f>IF(   'Balance sheet (Q)'!AZ1="","-",YEAR('Balance sheet (Q)'!AZ1))</f>
        <v>-</v>
      </c>
      <c r="BA2" s="218" t="str">
        <f>IF(   'Balance sheet (Q)'!BA1="","-",YEAR('Balance sheet (Q)'!BA1))</f>
        <v>-</v>
      </c>
      <c r="BB2" s="218" t="str">
        <f>IF(   'Balance sheet (Q)'!BB1="","-",YEAR('Balance sheet (Q)'!BB1))</f>
        <v>-</v>
      </c>
      <c r="BC2" s="218" t="str">
        <f>IF(   'Balance sheet (Q)'!BC1="","-",YEAR('Balance sheet (Q)'!BC1))</f>
        <v>-</v>
      </c>
      <c r="BD2" s="218" t="str">
        <f>IF(   'Balance sheet (Q)'!BD1="","-",YEAR('Balance sheet (Q)'!BD1))</f>
        <v>-</v>
      </c>
      <c r="BE2" s="218" t="str">
        <f>IF(   'Balance sheet (Q)'!BE1="","-",YEAR('Balance sheet (Q)'!BE1))</f>
        <v>-</v>
      </c>
      <c r="BF2" s="218" t="str">
        <f>IF(   'Balance sheet (Q)'!BF1="","-",YEAR('Balance sheet (Q)'!BF1))</f>
        <v>-</v>
      </c>
      <c r="BG2" s="218" t="str">
        <f>IF(   'Balance sheet (Q)'!BG1="","-",YEAR('Balance sheet (Q)'!BG1))</f>
        <v>-</v>
      </c>
      <c r="BH2" s="218" t="str">
        <f>IF(   'Balance sheet (Q)'!BH1="","-",YEAR('Balance sheet (Q)'!BH1))</f>
        <v>-</v>
      </c>
      <c r="BI2" s="218" t="str">
        <f>IF(   'Balance sheet (Q)'!BI1="","-",YEAR('Balance sheet (Q)'!BI1))</f>
        <v>-</v>
      </c>
      <c r="BJ2" s="218" t="str">
        <f>IF(   'Balance sheet (Q)'!BJ1="","-",YEAR('Balance sheet (Q)'!BJ1))</f>
        <v>-</v>
      </c>
      <c r="BK2" s="218" t="str">
        <f>IF(   'Balance sheet (Q)'!BK1="","-",YEAR('Balance sheet (Q)'!BK1))</f>
        <v>-</v>
      </c>
      <c r="BL2" s="218" t="str">
        <f>IF(   'Balance sheet (Q)'!BL1="","-",YEAR('Balance sheet (Q)'!BL1))</f>
        <v>-</v>
      </c>
      <c r="BM2" s="218" t="str">
        <f>IF(   'Balance sheet (Q)'!BM1="","-",YEAR('Balance sheet (Q)'!BM1))</f>
        <v>-</v>
      </c>
      <c r="BN2" s="218" t="str">
        <f>IF(   'Balance sheet (Q)'!BN1="","-",YEAR('Balance sheet (Q)'!BN1))</f>
        <v>-</v>
      </c>
      <c r="BO2" s="218" t="str">
        <f>IF(   'Balance sheet (Q)'!BO1="","-",YEAR('Balance sheet (Q)'!BO1))</f>
        <v>-</v>
      </c>
      <c r="BP2" s="218" t="str">
        <f>IF(   'Balance sheet (Q)'!BP1="","-",YEAR('Balance sheet (Q)'!BP1))</f>
        <v>-</v>
      </c>
      <c r="BQ2" s="218" t="str">
        <f>IF(   'Balance sheet (Q)'!BQ1="","-",YEAR('Balance sheet (Q)'!BQ1))</f>
        <v>-</v>
      </c>
      <c r="BR2" s="218" t="str">
        <f>IF(   'Balance sheet (Q)'!BR1="","-",YEAR('Balance sheet (Q)'!BR1))</f>
        <v>-</v>
      </c>
      <c r="BS2" s="218" t="str">
        <f>IF(   'Balance sheet (Q)'!BS1="","-",YEAR('Balance sheet (Q)'!BS1))</f>
        <v>-</v>
      </c>
      <c r="BT2" s="218" t="str">
        <f>IF(   'Balance sheet (Q)'!BT1="","-",YEAR('Balance sheet (Q)'!BT1))</f>
        <v>-</v>
      </c>
      <c r="BU2" s="218" t="str">
        <f>IF(   'Balance sheet (Q)'!BU1="","-",YEAR('Balance sheet (Q)'!BU1))</f>
        <v>-</v>
      </c>
      <c r="BV2" s="218" t="str">
        <f>IF(   'Balance sheet (Q)'!BV1="","-",YEAR('Balance sheet (Q)'!BV1))</f>
        <v>-</v>
      </c>
      <c r="BW2" s="218" t="str">
        <f>IF(   'Balance sheet (Q)'!BW1="","-",YEAR('Balance sheet (Q)'!BW1))</f>
        <v>-</v>
      </c>
      <c r="BX2" s="218" t="str">
        <f>IF(   'Balance sheet (Q)'!BX1="","-",YEAR('Balance sheet (Q)'!BX1))</f>
        <v>-</v>
      </c>
      <c r="BY2" s="218" t="str">
        <f>IF(   'Balance sheet (Q)'!BY1="","-",YEAR('Balance sheet (Q)'!BY1))</f>
        <v>-</v>
      </c>
      <c r="BZ2" s="218" t="str">
        <f>IF(   'Balance sheet (Q)'!BZ1="","-",YEAR('Balance sheet (Q)'!BZ1))</f>
        <v>-</v>
      </c>
      <c r="CA2" s="218" t="str">
        <f>IF(   'Balance sheet (Q)'!CA1="","-",YEAR('Balance sheet (Q)'!CA1))</f>
        <v>-</v>
      </c>
      <c r="CB2" s="218" t="str">
        <f>IF(   'Balance sheet (Q)'!CB1="","-",YEAR('Balance sheet (Q)'!CB1))</f>
        <v>-</v>
      </c>
      <c r="CC2" s="218" t="str">
        <f>IF(   'Balance sheet (Q)'!CC1="","-",YEAR('Balance sheet (Q)'!CC1))</f>
        <v>-</v>
      </c>
      <c r="CD2" s="218" t="str">
        <f>IF(   'Balance sheet (Q)'!CD1="","-",YEAR('Balance sheet (Q)'!CD1))</f>
        <v>-</v>
      </c>
      <c r="CE2" s="218" t="str">
        <f>IF(   'Balance sheet (Q)'!CE1="","-",YEAR('Balance sheet (Q)'!CE1))</f>
        <v>-</v>
      </c>
      <c r="CF2" s="218" t="str">
        <f>IF(   'Balance sheet (Q)'!CF1="","-",YEAR('Balance sheet (Q)'!CF1))</f>
        <v>-</v>
      </c>
      <c r="CG2" s="218" t="str">
        <f>IF(   'Balance sheet (Q)'!CG1="","-",YEAR('Balance sheet (Q)'!CG1))</f>
        <v>-</v>
      </c>
      <c r="CH2" s="218" t="str">
        <f>IF(   'Balance sheet (Q)'!CH1="","-",YEAR('Balance sheet (Q)'!CH1))</f>
        <v>-</v>
      </c>
      <c r="CI2" s="218" t="str">
        <f>IF(   'Balance sheet (Q)'!CI1="","-",YEAR('Balance sheet (Q)'!CI1))</f>
        <v>-</v>
      </c>
      <c r="CJ2" s="218" t="str">
        <f>IF(   'Balance sheet (Q)'!CJ1="","-",YEAR('Balance sheet (Q)'!CJ1))</f>
        <v>-</v>
      </c>
      <c r="CK2" s="218" t="str">
        <f>IF(   'Balance sheet (Q)'!CK1="","-",YEAR('Balance sheet (Q)'!CK1))</f>
        <v>-</v>
      </c>
      <c r="CL2" s="218" t="str">
        <f>IF(   'Balance sheet (Q)'!CL1="","-",YEAR('Balance sheet (Q)'!CL1))</f>
        <v>-</v>
      </c>
      <c r="CM2" s="218" t="str">
        <f>IF(   'Balance sheet (Q)'!CM1="","-",YEAR('Balance sheet (Q)'!CM1))</f>
        <v>-</v>
      </c>
      <c r="CN2" s="218" t="str">
        <f>IF(   'Balance sheet (Q)'!CN1="","-",YEAR('Balance sheet (Q)'!CN1))</f>
        <v>-</v>
      </c>
      <c r="CO2" s="6"/>
      <c r="CP2" s="6"/>
      <c r="CQ2" s="273" t="s">
        <v>151</v>
      </c>
      <c r="CR2" s="6"/>
      <c r="CS2" s="6"/>
      <c r="CT2" s="6"/>
      <c r="CU2" s="6"/>
      <c r="CV2" s="6"/>
    </row>
    <row r="3" spans="2:100" ht="12" customHeight="1">
      <c r="B3" s="217" t="s">
        <v>90</v>
      </c>
      <c r="C3" s="163"/>
      <c r="D3" s="216" t="s">
        <v>152</v>
      </c>
      <c r="E3" s="167">
        <f>IF(E2="-","-",IF(AND(MONTH('Balance sheet (Q)'!E1)&gt;=1,MONTH('Balance sheet (Q)'!E1)&lt;=3),1,IF(AND(MONTH('Balance sheet (Q)'!E1)&gt;=4,MONTH('Balance sheet (Q)'!E1)&lt;=6),2,IF(AND(MONTH('Balance sheet (Q)'!E1)&gt;=7,MONTH('Balance sheet (Q)'!E1)&lt;=9),3,4))))</f>
        <v>1</v>
      </c>
      <c r="F3" s="167">
        <f>IF(F2="-","-",IF(AND(MONTH('Balance sheet (Q)'!F1)&gt;=1,MONTH('Balance sheet (Q)'!F1)&lt;=3),1,IF(AND(MONTH('Balance sheet (Q)'!F1)&gt;=4,MONTH('Balance sheet (Q)'!F1)&lt;=6),2,IF(AND(MONTH('Balance sheet (Q)'!F1)&gt;=7,MONTH('Balance sheet (Q)'!F1)&lt;=9),3,4))))</f>
        <v>2</v>
      </c>
      <c r="G3" s="167">
        <f>IF(G2="-","-",IF(AND(MONTH('Balance sheet (Q)'!G1)&gt;=1,MONTH('Balance sheet (Q)'!G1)&lt;=3),1,IF(AND(MONTH('Balance sheet (Q)'!G1)&gt;=4,MONTH('Balance sheet (Q)'!G1)&lt;=6),2,IF(AND(MONTH('Balance sheet (Q)'!G1)&gt;=7,MONTH('Balance sheet (Q)'!G1)&lt;=9),3,4))))</f>
        <v>3</v>
      </c>
      <c r="H3" s="167">
        <f>IF(H2="-","-",IF(AND(MONTH('Balance sheet (Q)'!H1)&gt;=1,MONTH('Balance sheet (Q)'!H1)&lt;=3),1,IF(AND(MONTH('Balance sheet (Q)'!H1)&gt;=4,MONTH('Balance sheet (Q)'!H1)&lt;=6),2,IF(AND(MONTH('Balance sheet (Q)'!H1)&gt;=7,MONTH('Balance sheet (Q)'!H1)&lt;=9),3,4))))</f>
        <v>4</v>
      </c>
      <c r="I3" s="167">
        <f>IF(I2="-","-",IF(AND(MONTH('Balance sheet (Q)'!I1)&gt;=1,MONTH('Balance sheet (Q)'!I1)&lt;=3),1,IF(AND(MONTH('Balance sheet (Q)'!I1)&gt;=4,MONTH('Balance sheet (Q)'!I1)&lt;=6),2,IF(AND(MONTH('Balance sheet (Q)'!I1)&gt;=7,MONTH('Balance sheet (Q)'!I1)&lt;=9),3,4))))</f>
        <v>1</v>
      </c>
      <c r="J3" s="167">
        <f>IF(J2="-","-",IF(AND(MONTH('Balance sheet (Q)'!J1)&gt;=1,MONTH('Balance sheet (Q)'!J1)&lt;=3),1,IF(AND(MONTH('Balance sheet (Q)'!J1)&gt;=4,MONTH('Balance sheet (Q)'!J1)&lt;=6),2,IF(AND(MONTH('Balance sheet (Q)'!J1)&gt;=7,MONTH('Balance sheet (Q)'!J1)&lt;=9),3,4))))</f>
        <v>2</v>
      </c>
      <c r="K3" s="167">
        <f>IF(K2="-","-",IF(AND(MONTH('Balance sheet (Q)'!K1)&gt;=1,MONTH('Balance sheet (Q)'!K1)&lt;=3),1,IF(AND(MONTH('Balance sheet (Q)'!K1)&gt;=4,MONTH('Balance sheet (Q)'!K1)&lt;=6),2,IF(AND(MONTH('Balance sheet (Q)'!K1)&gt;=7,MONTH('Balance sheet (Q)'!K1)&lt;=9),3,4))))</f>
        <v>3</v>
      </c>
      <c r="L3" s="167">
        <f>IF(L2="-","-",IF(AND(MONTH('Balance sheet (Q)'!L1)&gt;=1,MONTH('Balance sheet (Q)'!L1)&lt;=3),1,IF(AND(MONTH('Balance sheet (Q)'!L1)&gt;=4,MONTH('Balance sheet (Q)'!L1)&lt;=6),2,IF(AND(MONTH('Balance sheet (Q)'!L1)&gt;=7,MONTH('Balance sheet (Q)'!L1)&lt;=9),3,4))))</f>
        <v>4</v>
      </c>
      <c r="M3" s="167">
        <f>IF(M2="-","-",IF(AND(MONTH('Balance sheet (Q)'!M1)&gt;=1,MONTH('Balance sheet (Q)'!M1)&lt;=3),1,IF(AND(MONTH('Balance sheet (Q)'!M1)&gt;=4,MONTH('Balance sheet (Q)'!M1)&lt;=6),2,IF(AND(MONTH('Balance sheet (Q)'!M1)&gt;=7,MONTH('Balance sheet (Q)'!M1)&lt;=9),3,4))))</f>
        <v>1</v>
      </c>
      <c r="N3" s="219">
        <f>IF(N2="-","-",IF(AND(MONTH('Balance sheet (Q)'!N1)&gt;=1,MONTH('Balance sheet (Q)'!N1)&lt;=3),1,IF(AND(MONTH('Balance sheet (Q)'!N1)&gt;=4,MONTH('Balance sheet (Q)'!N1)&lt;=6),2,IF(AND(MONTH('Balance sheet (Q)'!N1)&gt;=7,MONTH('Balance sheet (Q)'!N1)&lt;=9),3,4))))</f>
        <v>2</v>
      </c>
      <c r="O3" s="219">
        <f>IF(O2="-","-",IF(AND(MONTH('Balance sheet (Q)'!O1)&gt;=1,MONTH('Balance sheet (Q)'!O1)&lt;=3),1,IF(AND(MONTH('Balance sheet (Q)'!O1)&gt;=4,MONTH('Balance sheet (Q)'!O1)&lt;=6),2,IF(AND(MONTH('Balance sheet (Q)'!O1)&gt;=7,MONTH('Balance sheet (Q)'!O1)&lt;=9),3,4))))</f>
        <v>3</v>
      </c>
      <c r="P3" s="219">
        <f>IF(P2="-","-",IF(AND(MONTH('Balance sheet (Q)'!P1)&gt;=1,MONTH('Balance sheet (Q)'!P1)&lt;=3),1,IF(AND(MONTH('Balance sheet (Q)'!P1)&gt;=4,MONTH('Balance sheet (Q)'!P1)&lt;=6),2,IF(AND(MONTH('Balance sheet (Q)'!P1)&gt;=7,MONTH('Balance sheet (Q)'!P1)&lt;=9),3,4))))</f>
        <v>4</v>
      </c>
      <c r="Q3" s="219">
        <f>IF(Q2="-","-",IF(AND(MONTH('Balance sheet (Q)'!Q1)&gt;=1,MONTH('Balance sheet (Q)'!Q1)&lt;=3),1,IF(AND(MONTH('Balance sheet (Q)'!Q1)&gt;=4,MONTH('Balance sheet (Q)'!Q1)&lt;=6),2,IF(AND(MONTH('Balance sheet (Q)'!Q1)&gt;=7,MONTH('Balance sheet (Q)'!Q1)&lt;=9),3,4))))</f>
        <v>1</v>
      </c>
      <c r="R3" s="219">
        <f>IF(R2="-","-",IF(AND(MONTH('Balance sheet (Q)'!R1)&gt;=1,MONTH('Balance sheet (Q)'!R1)&lt;=3),1,IF(AND(MONTH('Balance sheet (Q)'!R1)&gt;=4,MONTH('Balance sheet (Q)'!R1)&lt;=6),2,IF(AND(MONTH('Balance sheet (Q)'!R1)&gt;=7,MONTH('Balance sheet (Q)'!R1)&lt;=9),3,4))))</f>
        <v>2</v>
      </c>
      <c r="S3" s="219">
        <f>IF(S2="-","-",IF(AND(MONTH('Balance sheet (Q)'!S1)&gt;=1,MONTH('Balance sheet (Q)'!S1)&lt;=3),1,IF(AND(MONTH('Balance sheet (Q)'!S1)&gt;=4,MONTH('Balance sheet (Q)'!S1)&lt;=6),2,IF(AND(MONTH('Balance sheet (Q)'!S1)&gt;=7,MONTH('Balance sheet (Q)'!S1)&lt;=9),3,4))))</f>
        <v>3</v>
      </c>
      <c r="T3" s="219">
        <f>IF(T2="-","-",IF(AND(MONTH('Balance sheet (Q)'!T1)&gt;=1,MONTH('Balance sheet (Q)'!T1)&lt;=3),1,IF(AND(MONTH('Balance sheet (Q)'!T1)&gt;=4,MONTH('Balance sheet (Q)'!T1)&lt;=6),2,IF(AND(MONTH('Balance sheet (Q)'!T1)&gt;=7,MONTH('Balance sheet (Q)'!T1)&lt;=9),3,4))))</f>
        <v>4</v>
      </c>
      <c r="U3" s="219">
        <f>IF(U2="-","-",IF(AND(MONTH('Balance sheet (Q)'!U1)&gt;=1,MONTH('Balance sheet (Q)'!U1)&lt;=3),1,IF(AND(MONTH('Balance sheet (Q)'!U1)&gt;=4,MONTH('Balance sheet (Q)'!U1)&lt;=6),2,IF(AND(MONTH('Balance sheet (Q)'!U1)&gt;=7,MONTH('Balance sheet (Q)'!U1)&lt;=9),3,4))))</f>
        <v>1</v>
      </c>
      <c r="V3" s="219">
        <f>IF(V2="-","-",IF(AND(MONTH('Balance sheet (Q)'!V1)&gt;=1,MONTH('Balance sheet (Q)'!V1)&lt;=3),1,IF(AND(MONTH('Balance sheet (Q)'!V1)&gt;=4,MONTH('Balance sheet (Q)'!V1)&lt;=6),2,IF(AND(MONTH('Balance sheet (Q)'!V1)&gt;=7,MONTH('Balance sheet (Q)'!V1)&lt;=9),3,4))))</f>
        <v>2</v>
      </c>
      <c r="W3" s="219">
        <f>IF(W2="-","-",IF(AND(MONTH('Balance sheet (Q)'!W1)&gt;=1,MONTH('Balance sheet (Q)'!W1)&lt;=3),1,IF(AND(MONTH('Balance sheet (Q)'!W1)&gt;=4,MONTH('Balance sheet (Q)'!W1)&lt;=6),2,IF(AND(MONTH('Balance sheet (Q)'!W1)&gt;=7,MONTH('Balance sheet (Q)'!W1)&lt;=9),3,4))))</f>
        <v>3</v>
      </c>
      <c r="X3" s="219">
        <f>IF(X2="-","-",IF(AND(MONTH('Balance sheet (Q)'!X1)&gt;=1,MONTH('Balance sheet (Q)'!X1)&lt;=3),1,IF(AND(MONTH('Balance sheet (Q)'!X1)&gt;=4,MONTH('Balance sheet (Q)'!X1)&lt;=6),2,IF(AND(MONTH('Balance sheet (Q)'!X1)&gt;=7,MONTH('Balance sheet (Q)'!X1)&lt;=9),3,4))))</f>
        <v>4</v>
      </c>
      <c r="Y3" s="219">
        <f>IF(Y2="-","-",IF(AND(MONTH('Balance sheet (Q)'!Y1)&gt;=1,MONTH('Balance sheet (Q)'!Y1)&lt;=3),1,IF(AND(MONTH('Balance sheet (Q)'!Y1)&gt;=4,MONTH('Balance sheet (Q)'!Y1)&lt;=6),2,IF(AND(MONTH('Balance sheet (Q)'!Y1)&gt;=7,MONTH('Balance sheet (Q)'!Y1)&lt;=9),3,4))))</f>
        <v>1</v>
      </c>
      <c r="Z3" s="219">
        <f>IF(Z2="-","-",IF(AND(MONTH('Balance sheet (Q)'!Z1)&gt;=1,MONTH('Balance sheet (Q)'!Z1)&lt;=3),1,IF(AND(MONTH('Balance sheet (Q)'!Z1)&gt;=4,MONTH('Balance sheet (Q)'!Z1)&lt;=6),2,IF(AND(MONTH('Balance sheet (Q)'!Z1)&gt;=7,MONTH('Balance sheet (Q)'!Z1)&lt;=9),3,4))))</f>
        <v>2</v>
      </c>
      <c r="AA3" s="219">
        <f>IF(AA2="-","-",IF(AND(MONTH('Balance sheet (Q)'!AA1)&gt;=1,MONTH('Balance sheet (Q)'!AA1)&lt;=3),1,IF(AND(MONTH('Balance sheet (Q)'!AA1)&gt;=4,MONTH('Balance sheet (Q)'!AA1)&lt;=6),2,IF(AND(MONTH('Balance sheet (Q)'!AA1)&gt;=7,MONTH('Balance sheet (Q)'!AA1)&lt;=9),3,4))))</f>
        <v>3</v>
      </c>
      <c r="AB3" s="219">
        <f>IF(AB2="-","-",IF(AND(MONTH('Balance sheet (Q)'!AB1)&gt;=1,MONTH('Balance sheet (Q)'!AB1)&lt;=3),1,IF(AND(MONTH('Balance sheet (Q)'!AB1)&gt;=4,MONTH('Balance sheet (Q)'!AB1)&lt;=6),2,IF(AND(MONTH('Balance sheet (Q)'!AB1)&gt;=7,MONTH('Balance sheet (Q)'!AB1)&lt;=9),3,4))))</f>
        <v>4</v>
      </c>
      <c r="AC3" s="219">
        <f>IF(AC2="-","-",IF(AND(MONTH('Balance sheet (Q)'!AC1)&gt;=1,MONTH('Balance sheet (Q)'!AC1)&lt;=3),1,IF(AND(MONTH('Balance sheet (Q)'!AC1)&gt;=4,MONTH('Balance sheet (Q)'!AC1)&lt;=6),2,IF(AND(MONTH('Balance sheet (Q)'!AC1)&gt;=7,MONTH('Balance sheet (Q)'!AC1)&lt;=9),3,4))))</f>
        <v>1</v>
      </c>
      <c r="AD3" s="219">
        <f>IF(AD2="-","-",IF(AND(MONTH('Balance sheet (Q)'!AD1)&gt;=1,MONTH('Balance sheet (Q)'!AD1)&lt;=3),1,IF(AND(MONTH('Balance sheet (Q)'!AD1)&gt;=4,MONTH('Balance sheet (Q)'!AD1)&lt;=6),2,IF(AND(MONTH('Balance sheet (Q)'!AD1)&gt;=7,MONTH('Balance sheet (Q)'!AD1)&lt;=9),3,4))))</f>
        <v>2</v>
      </c>
      <c r="AE3" s="219">
        <f>IF(AE2="-","-",IF(AND(MONTH('Balance sheet (Q)'!AE1)&gt;=1,MONTH('Balance sheet (Q)'!AE1)&lt;=3),1,IF(AND(MONTH('Balance sheet (Q)'!AE1)&gt;=4,MONTH('Balance sheet (Q)'!AE1)&lt;=6),2,IF(AND(MONTH('Balance sheet (Q)'!AE1)&gt;=7,MONTH('Balance sheet (Q)'!AE1)&lt;=9),3,4))))</f>
        <v>3</v>
      </c>
      <c r="AF3" s="219">
        <f>IF(AF2="-","-",IF(AND(MONTH('Balance sheet (Q)'!AF1)&gt;=1,MONTH('Balance sheet (Q)'!AF1)&lt;=3),1,IF(AND(MONTH('Balance sheet (Q)'!AF1)&gt;=4,MONTH('Balance sheet (Q)'!AF1)&lt;=6),2,IF(AND(MONTH('Balance sheet (Q)'!AF1)&gt;=7,MONTH('Balance sheet (Q)'!AF1)&lt;=9),3,4))))</f>
        <v>4</v>
      </c>
      <c r="AG3" s="219">
        <f>IF(AG2="-","-",IF(AND(MONTH('Balance sheet (Q)'!AG1)&gt;=1,MONTH('Balance sheet (Q)'!AG1)&lt;=3),1,IF(AND(MONTH('Balance sheet (Q)'!AG1)&gt;=4,MONTH('Balance sheet (Q)'!AG1)&lt;=6),2,IF(AND(MONTH('Balance sheet (Q)'!AG1)&gt;=7,MONTH('Balance sheet (Q)'!AG1)&lt;=9),3,4))))</f>
        <v>1</v>
      </c>
      <c r="AH3" s="219">
        <f>IF(AH2="-","-",IF(AND(MONTH('Balance sheet (Q)'!AH1)&gt;=1,MONTH('Balance sheet (Q)'!AH1)&lt;=3),1,IF(AND(MONTH('Balance sheet (Q)'!AH1)&gt;=4,MONTH('Balance sheet (Q)'!AH1)&lt;=6),2,IF(AND(MONTH('Balance sheet (Q)'!AH1)&gt;=7,MONTH('Balance sheet (Q)'!AH1)&lt;=9),3,4))))</f>
        <v>2</v>
      </c>
      <c r="AI3" s="219">
        <f>IF(AI2="-","-",IF(AND(MONTH('Balance sheet (Q)'!AI1)&gt;=1,MONTH('Balance sheet (Q)'!AI1)&lt;=3),1,IF(AND(MONTH('Balance sheet (Q)'!AI1)&gt;=4,MONTH('Balance sheet (Q)'!AI1)&lt;=6),2,IF(AND(MONTH('Balance sheet (Q)'!AI1)&gt;=7,MONTH('Balance sheet (Q)'!AI1)&lt;=9),3,4))))</f>
        <v>3</v>
      </c>
      <c r="AJ3" s="219">
        <f>IF(AJ2="-","-",IF(AND(MONTH('Balance sheet (Q)'!AJ1)&gt;=1,MONTH('Balance sheet (Q)'!AJ1)&lt;=3),1,IF(AND(MONTH('Balance sheet (Q)'!AJ1)&gt;=4,MONTH('Balance sheet (Q)'!AJ1)&lt;=6),2,IF(AND(MONTH('Balance sheet (Q)'!AJ1)&gt;=7,MONTH('Balance sheet (Q)'!AJ1)&lt;=9),3,4))))</f>
        <v>4</v>
      </c>
      <c r="AK3" s="219">
        <f>IF(AK2="-","-",IF(AND(MONTH('Balance sheet (Q)'!AK1)&gt;=1,MONTH('Balance sheet (Q)'!AK1)&lt;=3),1,IF(AND(MONTH('Balance sheet (Q)'!AK1)&gt;=4,MONTH('Balance sheet (Q)'!AK1)&lt;=6),2,IF(AND(MONTH('Balance sheet (Q)'!AK1)&gt;=7,MONTH('Balance sheet (Q)'!AK1)&lt;=9),3,4))))</f>
        <v>1</v>
      </c>
      <c r="AL3" s="219">
        <f>IF(AL2="-","-",IF(AND(MONTH('Balance sheet (Q)'!AL1)&gt;=1,MONTH('Balance sheet (Q)'!AL1)&lt;=3),1,IF(AND(MONTH('Balance sheet (Q)'!AL1)&gt;=4,MONTH('Balance sheet (Q)'!AL1)&lt;=6),2,IF(AND(MONTH('Balance sheet (Q)'!AL1)&gt;=7,MONTH('Balance sheet (Q)'!AL1)&lt;=9),3,4))))</f>
        <v>2</v>
      </c>
      <c r="AM3" s="219">
        <f>IF(AM2="-","-",IF(AND(MONTH('Balance sheet (Q)'!AM1)&gt;=1,MONTH('Balance sheet (Q)'!AM1)&lt;=3),1,IF(AND(MONTH('Balance sheet (Q)'!AM1)&gt;=4,MONTH('Balance sheet (Q)'!AM1)&lt;=6),2,IF(AND(MONTH('Balance sheet (Q)'!AM1)&gt;=7,MONTH('Balance sheet (Q)'!AM1)&lt;=9),3,4))))</f>
        <v>3</v>
      </c>
      <c r="AN3" s="219">
        <f>IF(AN2="-","-",IF(AND(MONTH('Balance sheet (Q)'!AN1)&gt;=1,MONTH('Balance sheet (Q)'!AN1)&lt;=3),1,IF(AND(MONTH('Balance sheet (Q)'!AN1)&gt;=4,MONTH('Balance sheet (Q)'!AN1)&lt;=6),2,IF(AND(MONTH('Balance sheet (Q)'!AN1)&gt;=7,MONTH('Balance sheet (Q)'!AN1)&lt;=9),3,4))))</f>
        <v>4</v>
      </c>
      <c r="AO3" s="219">
        <f>IF(AO2="-","-",IF(AND(MONTH('Balance sheet (Q)'!AO1)&gt;=1,MONTH('Balance sheet (Q)'!AO1)&lt;=3),1,IF(AND(MONTH('Balance sheet (Q)'!AO1)&gt;=4,MONTH('Balance sheet (Q)'!AO1)&lt;=6),2,IF(AND(MONTH('Balance sheet (Q)'!AO1)&gt;=7,MONTH('Balance sheet (Q)'!AO1)&lt;=9),3,4))))</f>
        <v>1</v>
      </c>
      <c r="AP3" s="219">
        <f>IF(AP2="-","-",IF(AND(MONTH('Balance sheet (Q)'!AP1)&gt;=1,MONTH('Balance sheet (Q)'!AP1)&lt;=3),1,IF(AND(MONTH('Balance sheet (Q)'!AP1)&gt;=4,MONTH('Balance sheet (Q)'!AP1)&lt;=6),2,IF(AND(MONTH('Balance sheet (Q)'!AP1)&gt;=7,MONTH('Balance sheet (Q)'!AP1)&lt;=9),3,4))))</f>
        <v>2</v>
      </c>
      <c r="AQ3" s="219">
        <f>IF(AQ2="-","-",IF(AND(MONTH('Balance sheet (Q)'!AQ1)&gt;=1,MONTH('Balance sheet (Q)'!AQ1)&lt;=3),1,IF(AND(MONTH('Balance sheet (Q)'!AQ1)&gt;=4,MONTH('Balance sheet (Q)'!AQ1)&lt;=6),2,IF(AND(MONTH('Balance sheet (Q)'!AQ1)&gt;=7,MONTH('Balance sheet (Q)'!AQ1)&lt;=9),3,4))))</f>
        <v>3</v>
      </c>
      <c r="AR3" s="219">
        <f>IF(AR2="-","-",IF(AND(MONTH('Balance sheet (Q)'!AR1)&gt;=1,MONTH('Balance sheet (Q)'!AR1)&lt;=3),1,IF(AND(MONTH('Balance sheet (Q)'!AR1)&gt;=4,MONTH('Balance sheet (Q)'!AR1)&lt;=6),2,IF(AND(MONTH('Balance sheet (Q)'!AR1)&gt;=7,MONTH('Balance sheet (Q)'!AR1)&lt;=9),3,4))))</f>
        <v>4</v>
      </c>
      <c r="AS3" s="219">
        <f>IF(AS2="-","-",IF(AND(MONTH('Balance sheet (Q)'!AS1)&gt;=1,MONTH('Balance sheet (Q)'!AS1)&lt;=3),1,IF(AND(MONTH('Balance sheet (Q)'!AS1)&gt;=4,MONTH('Balance sheet (Q)'!AS1)&lt;=6),2,IF(AND(MONTH('Balance sheet (Q)'!AS1)&gt;=7,MONTH('Balance sheet (Q)'!AS1)&lt;=9),3,4))))</f>
        <v>1</v>
      </c>
      <c r="AT3" s="219">
        <f>IF(AT2="-","-",IF(AND(MONTH('Balance sheet (Q)'!AT1)&gt;=1,MONTH('Balance sheet (Q)'!AT1)&lt;=3),1,IF(AND(MONTH('Balance sheet (Q)'!AT1)&gt;=4,MONTH('Balance sheet (Q)'!AT1)&lt;=6),2,IF(AND(MONTH('Balance sheet (Q)'!AT1)&gt;=7,MONTH('Balance sheet (Q)'!AT1)&lt;=9),3,4))))</f>
        <v>2</v>
      </c>
      <c r="AU3" s="219">
        <f>IF(AU2="-","-",IF(AND(MONTH('Balance sheet (Q)'!AU1)&gt;=1,MONTH('Balance sheet (Q)'!AU1)&lt;=3),1,IF(AND(MONTH('Balance sheet (Q)'!AU1)&gt;=4,MONTH('Balance sheet (Q)'!AU1)&lt;=6),2,IF(AND(MONTH('Balance sheet (Q)'!AU1)&gt;=7,MONTH('Balance sheet (Q)'!AU1)&lt;=9),3,4))))</f>
        <v>3</v>
      </c>
      <c r="AV3" s="219">
        <f>IF(AV2="-","-",IF(AND(MONTH('Balance sheet (Q)'!AV1)&gt;=1,MONTH('Balance sheet (Q)'!AV1)&lt;=3),1,IF(AND(MONTH('Balance sheet (Q)'!AV1)&gt;=4,MONTH('Balance sheet (Q)'!AV1)&lt;=6),2,IF(AND(MONTH('Balance sheet (Q)'!AV1)&gt;=7,MONTH('Balance sheet (Q)'!AV1)&lt;=9),3,4))))</f>
        <v>4</v>
      </c>
      <c r="AW3" s="219">
        <f>IF(AW2="-","-",IF(AND(MONTH('Balance sheet (Q)'!AW1)&gt;=1,MONTH('Balance sheet (Q)'!AW1)&lt;=3),1,IF(AND(MONTH('Balance sheet (Q)'!AW1)&gt;=4,MONTH('Balance sheet (Q)'!AW1)&lt;=6),2,IF(AND(MONTH('Balance sheet (Q)'!AW1)&gt;=7,MONTH('Balance sheet (Q)'!AW1)&lt;=9),3,4))))</f>
        <v>1</v>
      </c>
      <c r="AX3" s="219">
        <f>IF(AX2="-","-",IF(AND(MONTH('Balance sheet (Q)'!AX1)&gt;=1,MONTH('Balance sheet (Q)'!AX1)&lt;=3),1,IF(AND(MONTH('Balance sheet (Q)'!AX1)&gt;=4,MONTH('Balance sheet (Q)'!AX1)&lt;=6),2,IF(AND(MONTH('Balance sheet (Q)'!AX1)&gt;=7,MONTH('Balance sheet (Q)'!AX1)&lt;=9),3,4))))</f>
        <v>2</v>
      </c>
      <c r="AY3" s="219">
        <f>IF(AY2="-","-",IF(AND(MONTH('Balance sheet (Q)'!AY1)&gt;=1,MONTH('Balance sheet (Q)'!AY1)&lt;=3),1,IF(AND(MONTH('Balance sheet (Q)'!AY1)&gt;=4,MONTH('Balance sheet (Q)'!AY1)&lt;=6),2,IF(AND(MONTH('Balance sheet (Q)'!AY1)&gt;=7,MONTH('Balance sheet (Q)'!AY1)&lt;=9),3,4))))</f>
        <v>3</v>
      </c>
      <c r="AZ3" s="219" t="str">
        <f>IF(AZ2="-","-",IF(AND(MONTH('Balance sheet (Q)'!AZ1)&gt;=1,MONTH('Balance sheet (Q)'!AZ1)&lt;=3),1,IF(AND(MONTH('Balance sheet (Q)'!AZ1)&gt;=4,MONTH('Balance sheet (Q)'!AZ1)&lt;=6),2,IF(AND(MONTH('Balance sheet (Q)'!AZ1)&gt;=7,MONTH('Balance sheet (Q)'!AZ1)&lt;=9),3,4))))</f>
        <v>-</v>
      </c>
      <c r="BA3" s="219" t="str">
        <f>IF(BA2="-","-",IF(AND(MONTH('Balance sheet (Q)'!BA1)&gt;=1,MONTH('Balance sheet (Q)'!BA1)&lt;=3),1,IF(AND(MONTH('Balance sheet (Q)'!BA1)&gt;=4,MONTH('Balance sheet (Q)'!BA1)&lt;=6),2,IF(AND(MONTH('Balance sheet (Q)'!BA1)&gt;=7,MONTH('Balance sheet (Q)'!BA1)&lt;=9),3,4))))</f>
        <v>-</v>
      </c>
      <c r="BB3" s="219" t="str">
        <f>IF(BB2="-","-",IF(AND(MONTH('Balance sheet (Q)'!BB1)&gt;=1,MONTH('Balance sheet (Q)'!BB1)&lt;=3),1,IF(AND(MONTH('Balance sheet (Q)'!BB1)&gt;=4,MONTH('Balance sheet (Q)'!BB1)&lt;=6),2,IF(AND(MONTH('Balance sheet (Q)'!BB1)&gt;=7,MONTH('Balance sheet (Q)'!BB1)&lt;=9),3,4))))</f>
        <v>-</v>
      </c>
      <c r="BC3" s="219" t="str">
        <f>IF(BC2="-","-",IF(AND(MONTH('Balance sheet (Q)'!BC1)&gt;=1,MONTH('Balance sheet (Q)'!BC1)&lt;=3),1,IF(AND(MONTH('Balance sheet (Q)'!BC1)&gt;=4,MONTH('Balance sheet (Q)'!BC1)&lt;=6),2,IF(AND(MONTH('Balance sheet (Q)'!BC1)&gt;=7,MONTH('Balance sheet (Q)'!BC1)&lt;=9),3,4))))</f>
        <v>-</v>
      </c>
      <c r="BD3" s="219" t="str">
        <f>IF(BD2="-","-",IF(AND(MONTH('Balance sheet (Q)'!BD1)&gt;=1,MONTH('Balance sheet (Q)'!BD1)&lt;=3),1,IF(AND(MONTH('Balance sheet (Q)'!BD1)&gt;=4,MONTH('Balance sheet (Q)'!BD1)&lt;=6),2,IF(AND(MONTH('Balance sheet (Q)'!BD1)&gt;=7,MONTH('Balance sheet (Q)'!BD1)&lt;=9),3,4))))</f>
        <v>-</v>
      </c>
      <c r="BE3" s="219" t="str">
        <f>IF(BE2="-","-",IF(AND(MONTH('Balance sheet (Q)'!BE1)&gt;=1,MONTH('Balance sheet (Q)'!BE1)&lt;=3),1,IF(AND(MONTH('Balance sheet (Q)'!BE1)&gt;=4,MONTH('Balance sheet (Q)'!BE1)&lt;=6),2,IF(AND(MONTH('Balance sheet (Q)'!BE1)&gt;=7,MONTH('Balance sheet (Q)'!BE1)&lt;=9),3,4))))</f>
        <v>-</v>
      </c>
      <c r="BF3" s="219" t="str">
        <f>IF(BF2="-","-",IF(AND(MONTH('Balance sheet (Q)'!BF1)&gt;=1,MONTH('Balance sheet (Q)'!BF1)&lt;=3),1,IF(AND(MONTH('Balance sheet (Q)'!BF1)&gt;=4,MONTH('Balance sheet (Q)'!BF1)&lt;=6),2,IF(AND(MONTH('Balance sheet (Q)'!BF1)&gt;=7,MONTH('Balance sheet (Q)'!BF1)&lt;=9),3,4))))</f>
        <v>-</v>
      </c>
      <c r="BG3" s="219" t="str">
        <f>IF(BG2="-","-",IF(AND(MONTH('Balance sheet (Q)'!BG1)&gt;=1,MONTH('Balance sheet (Q)'!BG1)&lt;=3),1,IF(AND(MONTH('Balance sheet (Q)'!BG1)&gt;=4,MONTH('Balance sheet (Q)'!BG1)&lt;=6),2,IF(AND(MONTH('Balance sheet (Q)'!BG1)&gt;=7,MONTH('Balance sheet (Q)'!BG1)&lt;=9),3,4))))</f>
        <v>-</v>
      </c>
      <c r="BH3" s="219" t="str">
        <f>IF(BH2="-","-",IF(AND(MONTH('Balance sheet (Q)'!BH1)&gt;=1,MONTH('Balance sheet (Q)'!BH1)&lt;=3),1,IF(AND(MONTH('Balance sheet (Q)'!BH1)&gt;=4,MONTH('Balance sheet (Q)'!BH1)&lt;=6),2,IF(AND(MONTH('Balance sheet (Q)'!BH1)&gt;=7,MONTH('Balance sheet (Q)'!BH1)&lt;=9),3,4))))</f>
        <v>-</v>
      </c>
      <c r="BI3" s="219" t="str">
        <f>IF(BI2="-","-",IF(AND(MONTH('Balance sheet (Q)'!BI1)&gt;=1,MONTH('Balance sheet (Q)'!BI1)&lt;=3),1,IF(AND(MONTH('Balance sheet (Q)'!BI1)&gt;=4,MONTH('Balance sheet (Q)'!BI1)&lt;=6),2,IF(AND(MONTH('Balance sheet (Q)'!BI1)&gt;=7,MONTH('Balance sheet (Q)'!BI1)&lt;=9),3,4))))</f>
        <v>-</v>
      </c>
      <c r="BJ3" s="219" t="str">
        <f>IF(BJ2="-","-",IF(AND(MONTH('Balance sheet (Q)'!BJ1)&gt;=1,MONTH('Balance sheet (Q)'!BJ1)&lt;=3),1,IF(AND(MONTH('Balance sheet (Q)'!BJ1)&gt;=4,MONTH('Balance sheet (Q)'!BJ1)&lt;=6),2,IF(AND(MONTH('Balance sheet (Q)'!BJ1)&gt;=7,MONTH('Balance sheet (Q)'!BJ1)&lt;=9),3,4))))</f>
        <v>-</v>
      </c>
      <c r="BK3" s="219" t="str">
        <f>IF(BK2="-","-",IF(AND(MONTH('Balance sheet (Q)'!BK1)&gt;=1,MONTH('Balance sheet (Q)'!BK1)&lt;=3),1,IF(AND(MONTH('Balance sheet (Q)'!BK1)&gt;=4,MONTH('Balance sheet (Q)'!BK1)&lt;=6),2,IF(AND(MONTH('Balance sheet (Q)'!BK1)&gt;=7,MONTH('Balance sheet (Q)'!BK1)&lt;=9),3,4))))</f>
        <v>-</v>
      </c>
      <c r="BL3" s="219" t="str">
        <f>IF(BL2="-","-",IF(AND(MONTH('Balance sheet (Q)'!BL1)&gt;=1,MONTH('Balance sheet (Q)'!BL1)&lt;=3),1,IF(AND(MONTH('Balance sheet (Q)'!BL1)&gt;=4,MONTH('Balance sheet (Q)'!BL1)&lt;=6),2,IF(AND(MONTH('Balance sheet (Q)'!BL1)&gt;=7,MONTH('Balance sheet (Q)'!BL1)&lt;=9),3,4))))</f>
        <v>-</v>
      </c>
      <c r="BM3" s="219" t="str">
        <f>IF(BM2="-","-",IF(AND(MONTH('Balance sheet (Q)'!BM1)&gt;=1,MONTH('Balance sheet (Q)'!BM1)&lt;=3),1,IF(AND(MONTH('Balance sheet (Q)'!BM1)&gt;=4,MONTH('Balance sheet (Q)'!BM1)&lt;=6),2,IF(AND(MONTH('Balance sheet (Q)'!BM1)&gt;=7,MONTH('Balance sheet (Q)'!BM1)&lt;=9),3,4))))</f>
        <v>-</v>
      </c>
      <c r="BN3" s="219" t="str">
        <f>IF(BN2="-","-",IF(AND(MONTH('Balance sheet (Q)'!BN1)&gt;=1,MONTH('Balance sheet (Q)'!BN1)&lt;=3),1,IF(AND(MONTH('Balance sheet (Q)'!BN1)&gt;=4,MONTH('Balance sheet (Q)'!BN1)&lt;=6),2,IF(AND(MONTH('Balance sheet (Q)'!BN1)&gt;=7,MONTH('Balance sheet (Q)'!BN1)&lt;=9),3,4))))</f>
        <v>-</v>
      </c>
      <c r="BO3" s="219" t="str">
        <f>IF(BO2="-","-",IF(AND(MONTH('Balance sheet (Q)'!BO1)&gt;=1,MONTH('Balance sheet (Q)'!BO1)&lt;=3),1,IF(AND(MONTH('Balance sheet (Q)'!BO1)&gt;=4,MONTH('Balance sheet (Q)'!BO1)&lt;=6),2,IF(AND(MONTH('Balance sheet (Q)'!BO1)&gt;=7,MONTH('Balance sheet (Q)'!BO1)&lt;=9),3,4))))</f>
        <v>-</v>
      </c>
      <c r="BP3" s="219" t="str">
        <f>IF(BP2="-","-",IF(AND(MONTH('Balance sheet (Q)'!BP1)&gt;=1,MONTH('Balance sheet (Q)'!BP1)&lt;=3),1,IF(AND(MONTH('Balance sheet (Q)'!BP1)&gt;=4,MONTH('Balance sheet (Q)'!BP1)&lt;=6),2,IF(AND(MONTH('Balance sheet (Q)'!BP1)&gt;=7,MONTH('Balance sheet (Q)'!BP1)&lt;=9),3,4))))</f>
        <v>-</v>
      </c>
      <c r="BQ3" s="219" t="str">
        <f>IF(BQ2="-","-",IF(AND(MONTH('Balance sheet (Q)'!BQ1)&gt;=1,MONTH('Balance sheet (Q)'!BQ1)&lt;=3),1,IF(AND(MONTH('Balance sheet (Q)'!BQ1)&gt;=4,MONTH('Balance sheet (Q)'!BQ1)&lt;=6),2,IF(AND(MONTH('Balance sheet (Q)'!BQ1)&gt;=7,MONTH('Balance sheet (Q)'!BQ1)&lt;=9),3,4))))</f>
        <v>-</v>
      </c>
      <c r="BR3" s="219" t="str">
        <f>IF(BR2="-","-",IF(AND(MONTH('Balance sheet (Q)'!BR1)&gt;=1,MONTH('Balance sheet (Q)'!BR1)&lt;=3),1,IF(AND(MONTH('Balance sheet (Q)'!BR1)&gt;=4,MONTH('Balance sheet (Q)'!BR1)&lt;=6),2,IF(AND(MONTH('Balance sheet (Q)'!BR1)&gt;=7,MONTH('Balance sheet (Q)'!BR1)&lt;=9),3,4))))</f>
        <v>-</v>
      </c>
      <c r="BS3" s="219" t="str">
        <f>IF(BS2="-","-",IF(AND(MONTH('Balance sheet (Q)'!BS1)&gt;=1,MONTH('Balance sheet (Q)'!BS1)&lt;=3),1,IF(AND(MONTH('Balance sheet (Q)'!BS1)&gt;=4,MONTH('Balance sheet (Q)'!BS1)&lt;=6),2,IF(AND(MONTH('Balance sheet (Q)'!BS1)&gt;=7,MONTH('Balance sheet (Q)'!BS1)&lt;=9),3,4))))</f>
        <v>-</v>
      </c>
      <c r="BT3" s="219" t="str">
        <f>IF(BT2="-","-",IF(AND(MONTH('Balance sheet (Q)'!BT1)&gt;=1,MONTH('Balance sheet (Q)'!BT1)&lt;=3),1,IF(AND(MONTH('Balance sheet (Q)'!BT1)&gt;=4,MONTH('Balance sheet (Q)'!BT1)&lt;=6),2,IF(AND(MONTH('Balance sheet (Q)'!BT1)&gt;=7,MONTH('Balance sheet (Q)'!BT1)&lt;=9),3,4))))</f>
        <v>-</v>
      </c>
      <c r="BU3" s="219" t="str">
        <f>IF(BU2="-","-",IF(AND(MONTH('Balance sheet (Q)'!BU1)&gt;=1,MONTH('Balance sheet (Q)'!BU1)&lt;=3),1,IF(AND(MONTH('Balance sheet (Q)'!BU1)&gt;=4,MONTH('Balance sheet (Q)'!BU1)&lt;=6),2,IF(AND(MONTH('Balance sheet (Q)'!BU1)&gt;=7,MONTH('Balance sheet (Q)'!BU1)&lt;=9),3,4))))</f>
        <v>-</v>
      </c>
      <c r="BV3" s="219" t="str">
        <f>IF(BV2="-","-",IF(AND(MONTH('Balance sheet (Q)'!BV1)&gt;=1,MONTH('Balance sheet (Q)'!BV1)&lt;=3),1,IF(AND(MONTH('Balance sheet (Q)'!BV1)&gt;=4,MONTH('Balance sheet (Q)'!BV1)&lt;=6),2,IF(AND(MONTH('Balance sheet (Q)'!BV1)&gt;=7,MONTH('Balance sheet (Q)'!BV1)&lt;=9),3,4))))</f>
        <v>-</v>
      </c>
      <c r="BW3" s="219" t="str">
        <f>IF(BW2="-","-",IF(AND(MONTH('Balance sheet (Q)'!BW1)&gt;=1,MONTH('Balance sheet (Q)'!BW1)&lt;=3),1,IF(AND(MONTH('Balance sheet (Q)'!BW1)&gt;=4,MONTH('Balance sheet (Q)'!BW1)&lt;=6),2,IF(AND(MONTH('Balance sheet (Q)'!BW1)&gt;=7,MONTH('Balance sheet (Q)'!BW1)&lt;=9),3,4))))</f>
        <v>-</v>
      </c>
      <c r="BX3" s="219" t="str">
        <f>IF(BX2="-","-",IF(AND(MONTH('Balance sheet (Q)'!BX1)&gt;=1,MONTH('Balance sheet (Q)'!BX1)&lt;=3),1,IF(AND(MONTH('Balance sheet (Q)'!BX1)&gt;=4,MONTH('Balance sheet (Q)'!BX1)&lt;=6),2,IF(AND(MONTH('Balance sheet (Q)'!BX1)&gt;=7,MONTH('Balance sheet (Q)'!BX1)&lt;=9),3,4))))</f>
        <v>-</v>
      </c>
      <c r="BY3" s="219" t="str">
        <f>IF(BY2="-","-",IF(AND(MONTH('Balance sheet (Q)'!BY1)&gt;=1,MONTH('Balance sheet (Q)'!BY1)&lt;=3),1,IF(AND(MONTH('Balance sheet (Q)'!BY1)&gt;=4,MONTH('Balance sheet (Q)'!BY1)&lt;=6),2,IF(AND(MONTH('Balance sheet (Q)'!BY1)&gt;=7,MONTH('Balance sheet (Q)'!BY1)&lt;=9),3,4))))</f>
        <v>-</v>
      </c>
      <c r="BZ3" s="219" t="str">
        <f>IF(BZ2="-","-",IF(AND(MONTH('Balance sheet (Q)'!BZ1)&gt;=1,MONTH('Balance sheet (Q)'!BZ1)&lt;=3),1,IF(AND(MONTH('Balance sheet (Q)'!BZ1)&gt;=4,MONTH('Balance sheet (Q)'!BZ1)&lt;=6),2,IF(AND(MONTH('Balance sheet (Q)'!BZ1)&gt;=7,MONTH('Balance sheet (Q)'!BZ1)&lt;=9),3,4))))</f>
        <v>-</v>
      </c>
      <c r="CA3" s="219" t="str">
        <f>IF(CA2="-","-",IF(AND(MONTH('Balance sheet (Q)'!CA1)&gt;=1,MONTH('Balance sheet (Q)'!CA1)&lt;=3),1,IF(AND(MONTH('Balance sheet (Q)'!CA1)&gt;=4,MONTH('Balance sheet (Q)'!CA1)&lt;=6),2,IF(AND(MONTH('Balance sheet (Q)'!CA1)&gt;=7,MONTH('Balance sheet (Q)'!CA1)&lt;=9),3,4))))</f>
        <v>-</v>
      </c>
      <c r="CB3" s="219" t="str">
        <f>IF(CB2="-","-",IF(AND(MONTH('Balance sheet (Q)'!CB1)&gt;=1,MONTH('Balance sheet (Q)'!CB1)&lt;=3),1,IF(AND(MONTH('Balance sheet (Q)'!CB1)&gt;=4,MONTH('Balance sheet (Q)'!CB1)&lt;=6),2,IF(AND(MONTH('Balance sheet (Q)'!CB1)&gt;=7,MONTH('Balance sheet (Q)'!CB1)&lt;=9),3,4))))</f>
        <v>-</v>
      </c>
      <c r="CC3" s="219" t="str">
        <f>IF(CC2="-","-",IF(AND(MONTH('Balance sheet (Q)'!CC1)&gt;=1,MONTH('Balance sheet (Q)'!CC1)&lt;=3),1,IF(AND(MONTH('Balance sheet (Q)'!CC1)&gt;=4,MONTH('Balance sheet (Q)'!CC1)&lt;=6),2,IF(AND(MONTH('Balance sheet (Q)'!CC1)&gt;=7,MONTH('Balance sheet (Q)'!CC1)&lt;=9),3,4))))</f>
        <v>-</v>
      </c>
      <c r="CD3" s="219" t="str">
        <f>IF(CD2="-","-",IF(AND(MONTH('Balance sheet (Q)'!CD1)&gt;=1,MONTH('Balance sheet (Q)'!CD1)&lt;=3),1,IF(AND(MONTH('Balance sheet (Q)'!CD1)&gt;=4,MONTH('Balance sheet (Q)'!CD1)&lt;=6),2,IF(AND(MONTH('Balance sheet (Q)'!CD1)&gt;=7,MONTH('Balance sheet (Q)'!CD1)&lt;=9),3,4))))</f>
        <v>-</v>
      </c>
      <c r="CE3" s="219" t="str">
        <f>IF(CE2="-","-",IF(AND(MONTH('Balance sheet (Q)'!CE1)&gt;=1,MONTH('Balance sheet (Q)'!CE1)&lt;=3),1,IF(AND(MONTH('Balance sheet (Q)'!CE1)&gt;=4,MONTH('Balance sheet (Q)'!CE1)&lt;=6),2,IF(AND(MONTH('Balance sheet (Q)'!CE1)&gt;=7,MONTH('Balance sheet (Q)'!CE1)&lt;=9),3,4))))</f>
        <v>-</v>
      </c>
      <c r="CF3" s="219" t="str">
        <f>IF(CF2="-","-",IF(AND(MONTH('Balance sheet (Q)'!CF1)&gt;=1,MONTH('Balance sheet (Q)'!CF1)&lt;=3),1,IF(AND(MONTH('Balance sheet (Q)'!CF1)&gt;=4,MONTH('Balance sheet (Q)'!CF1)&lt;=6),2,IF(AND(MONTH('Balance sheet (Q)'!CF1)&gt;=7,MONTH('Balance sheet (Q)'!CF1)&lt;=9),3,4))))</f>
        <v>-</v>
      </c>
      <c r="CG3" s="219" t="str">
        <f>IF(CG2="-","-",IF(AND(MONTH('Balance sheet (Q)'!CG1)&gt;=1,MONTH('Balance sheet (Q)'!CG1)&lt;=3),1,IF(AND(MONTH('Balance sheet (Q)'!CG1)&gt;=4,MONTH('Balance sheet (Q)'!CG1)&lt;=6),2,IF(AND(MONTH('Balance sheet (Q)'!CG1)&gt;=7,MONTH('Balance sheet (Q)'!CG1)&lt;=9),3,4))))</f>
        <v>-</v>
      </c>
      <c r="CH3" s="219" t="str">
        <f>IF(CH2="-","-",IF(AND(MONTH('Balance sheet (Q)'!CH1)&gt;=1,MONTH('Balance sheet (Q)'!CH1)&lt;=3),1,IF(AND(MONTH('Balance sheet (Q)'!CH1)&gt;=4,MONTH('Balance sheet (Q)'!CH1)&lt;=6),2,IF(AND(MONTH('Balance sheet (Q)'!CH1)&gt;=7,MONTH('Balance sheet (Q)'!CH1)&lt;=9),3,4))))</f>
        <v>-</v>
      </c>
      <c r="CI3" s="219" t="str">
        <f>IF(CI2="-","-",IF(AND(MONTH('Balance sheet (Q)'!CI1)&gt;=1,MONTH('Balance sheet (Q)'!CI1)&lt;=3),1,IF(AND(MONTH('Balance sheet (Q)'!CI1)&gt;=4,MONTH('Balance sheet (Q)'!CI1)&lt;=6),2,IF(AND(MONTH('Balance sheet (Q)'!CI1)&gt;=7,MONTH('Balance sheet (Q)'!CI1)&lt;=9),3,4))))</f>
        <v>-</v>
      </c>
      <c r="CJ3" s="219" t="str">
        <f>IF(CJ2="-","-",IF(AND(MONTH('Balance sheet (Q)'!CJ1)&gt;=1,MONTH('Balance sheet (Q)'!CJ1)&lt;=3),1,IF(AND(MONTH('Balance sheet (Q)'!CJ1)&gt;=4,MONTH('Balance sheet (Q)'!CJ1)&lt;=6),2,IF(AND(MONTH('Balance sheet (Q)'!CJ1)&gt;=7,MONTH('Balance sheet (Q)'!CJ1)&lt;=9),3,4))))</f>
        <v>-</v>
      </c>
      <c r="CK3" s="219" t="str">
        <f>IF(CK2="-","-",IF(AND(MONTH('Balance sheet (Q)'!CK1)&gt;=1,MONTH('Balance sheet (Q)'!CK1)&lt;=3),1,IF(AND(MONTH('Balance sheet (Q)'!CK1)&gt;=4,MONTH('Balance sheet (Q)'!CK1)&lt;=6),2,IF(AND(MONTH('Balance sheet (Q)'!CK1)&gt;=7,MONTH('Balance sheet (Q)'!CK1)&lt;=9),3,4))))</f>
        <v>-</v>
      </c>
      <c r="CL3" s="219" t="str">
        <f>IF(CL2="-","-",IF(AND(MONTH('Balance sheet (Q)'!CL1)&gt;=1,MONTH('Balance sheet (Q)'!CL1)&lt;=3),1,IF(AND(MONTH('Balance sheet (Q)'!CL1)&gt;=4,MONTH('Balance sheet (Q)'!CL1)&lt;=6),2,IF(AND(MONTH('Balance sheet (Q)'!CL1)&gt;=7,MONTH('Balance sheet (Q)'!CL1)&lt;=9),3,4))))</f>
        <v>-</v>
      </c>
      <c r="CM3" s="219" t="str">
        <f>IF(CM2="-","-",IF(AND(MONTH('Balance sheet (Q)'!CM1)&gt;=1,MONTH('Balance sheet (Q)'!CM1)&lt;=3),1,IF(AND(MONTH('Balance sheet (Q)'!CM1)&gt;=4,MONTH('Balance sheet (Q)'!CM1)&lt;=6),2,IF(AND(MONTH('Balance sheet (Q)'!CM1)&gt;=7,MONTH('Balance sheet (Q)'!CM1)&lt;=9),3,4))))</f>
        <v>-</v>
      </c>
      <c r="CN3" s="219" t="str">
        <f>IF(CN2="-","-",IF(AND(MONTH('Balance sheet (Q)'!CN1)&gt;=1,MONTH('Balance sheet (Q)'!CN1)&lt;=3),1,IF(AND(MONTH('Balance sheet (Q)'!CN1)&gt;=4,MONTH('Balance sheet (Q)'!CN1)&lt;=6),2,IF(AND(MONTH('Balance sheet (Q)'!CN1)&gt;=7,MONTH('Balance sheet (Q)'!CN1)&lt;=9),3,4))))</f>
        <v>-</v>
      </c>
      <c r="CO3" s="6"/>
      <c r="CP3" s="168">
        <f>MATCH($CQ$4&amp;"Q"&amp;$CP$5,$E$1:$CN$1,0)</f>
        <v>43</v>
      </c>
      <c r="CQ3" s="184" t="s">
        <v>153</v>
      </c>
      <c r="CR3" s="168">
        <f>MATCH($CQ$4&amp;"Q"&amp;$CR$5,$E$1:$CN$1,0)</f>
        <v>47</v>
      </c>
      <c r="CS3" s="6"/>
      <c r="CT3" s="6"/>
      <c r="CU3" s="6"/>
      <c r="CV3" s="6"/>
    </row>
    <row r="4" spans="2:100" ht="17.25" customHeight="1">
      <c r="B4" s="34"/>
      <c r="C4" s="34"/>
      <c r="D4" s="34"/>
      <c r="E4" s="6"/>
      <c r="F4" s="6"/>
      <c r="G4" s="6"/>
      <c r="H4" s="6"/>
      <c r="I4" s="6"/>
      <c r="J4" s="6"/>
      <c r="K4" s="6"/>
      <c r="L4" s="6"/>
      <c r="M4" s="6"/>
      <c r="N4" s="6"/>
      <c r="O4" s="6"/>
      <c r="P4" s="6"/>
      <c r="Q4" s="6"/>
      <c r="R4" s="6"/>
      <c r="S4" s="6"/>
      <c r="T4" s="6"/>
      <c r="U4" s="6"/>
      <c r="V4" s="6"/>
      <c r="W4" s="6"/>
      <c r="X4" s="6"/>
      <c r="Y4" s="6"/>
      <c r="Z4" s="6"/>
      <c r="AA4" s="6"/>
      <c r="AB4" s="6"/>
      <c r="AC4" s="6"/>
      <c r="AD4" s="6"/>
      <c r="AE4" s="6"/>
      <c r="AF4" s="6"/>
      <c r="AG4" s="6"/>
      <c r="CP4" s="170" t="s">
        <v>154</v>
      </c>
      <c r="CQ4" s="248">
        <v>3</v>
      </c>
      <c r="CR4" s="170" t="s">
        <v>155</v>
      </c>
    </row>
    <row r="5" spans="2:100" ht="41.1" customHeight="1">
      <c r="B5" s="223" t="s">
        <v>52</v>
      </c>
      <c r="D5" s="136"/>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P5" s="248">
        <v>2023</v>
      </c>
      <c r="CQ5" s="269" t="str">
        <f>IF(         OR(              TYPE(CP3)=16,TYPE(CR3)=16),"błędne okresy","ok")</f>
        <v>ok</v>
      </c>
      <c r="CR5" s="248">
        <v>2024</v>
      </c>
    </row>
    <row r="6" spans="2:100">
      <c r="B6" s="150" t="s">
        <v>156</v>
      </c>
      <c r="C6" s="16"/>
      <c r="D6" s="16"/>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P6" s="185" t="s">
        <v>157</v>
      </c>
      <c r="CQ6" s="171"/>
      <c r="CR6" s="185" t="s">
        <v>158</v>
      </c>
    </row>
    <row r="7" spans="2:100">
      <c r="B7" s="152" t="s">
        <v>159</v>
      </c>
      <c r="C7" s="14"/>
      <c r="D7" s="14"/>
      <c r="E7" s="21">
        <v>99777</v>
      </c>
      <c r="F7" s="21">
        <v>172278</v>
      </c>
      <c r="G7" s="21">
        <v>164003</v>
      </c>
      <c r="H7" s="21">
        <v>84353</v>
      </c>
      <c r="I7" s="21">
        <v>102117</v>
      </c>
      <c r="J7" s="21">
        <v>155989</v>
      </c>
      <c r="K7" s="21">
        <v>156435</v>
      </c>
      <c r="L7" s="21">
        <v>82540</v>
      </c>
      <c r="M7" s="21">
        <v>102462</v>
      </c>
      <c r="N7" s="21">
        <v>163315</v>
      </c>
      <c r="O7" s="21">
        <v>154773</v>
      </c>
      <c r="P7" s="21">
        <v>83553</v>
      </c>
      <c r="Q7" s="21">
        <v>114940</v>
      </c>
      <c r="R7" s="21">
        <v>164313</v>
      </c>
      <c r="S7" s="21">
        <v>164640</v>
      </c>
      <c r="T7" s="21">
        <v>85918</v>
      </c>
      <c r="U7" s="21">
        <v>123053</v>
      </c>
      <c r="V7" s="21">
        <v>145230</v>
      </c>
      <c r="W7" s="21">
        <v>164177.4</v>
      </c>
      <c r="X7" s="21">
        <v>82755.300000000017</v>
      </c>
      <c r="Y7" s="21">
        <v>108880</v>
      </c>
      <c r="Z7" s="21">
        <v>166773</v>
      </c>
      <c r="AA7" s="21">
        <v>169937</v>
      </c>
      <c r="AB7" s="21">
        <v>93694</v>
      </c>
      <c r="AC7" s="21">
        <v>118687</v>
      </c>
      <c r="AD7" s="21">
        <v>183979</v>
      </c>
      <c r="AE7" s="21">
        <v>225427</v>
      </c>
      <c r="AF7" s="21">
        <v>129382</v>
      </c>
      <c r="AG7" s="21">
        <f>154586+655</f>
        <v>155241</v>
      </c>
      <c r="AH7" s="21">
        <f>239220+4717</f>
        <v>243937</v>
      </c>
      <c r="AI7" s="21">
        <f>228050+4957</f>
        <v>233007</v>
      </c>
      <c r="AJ7" s="21">
        <v>128731</v>
      </c>
      <c r="AK7" s="21">
        <v>171249.3</v>
      </c>
      <c r="AL7" s="21">
        <v>214859</v>
      </c>
      <c r="AM7" s="21">
        <v>223438.7</v>
      </c>
      <c r="AN7" s="21">
        <v>134542.99999999994</v>
      </c>
      <c r="AO7" s="21">
        <v>179123</v>
      </c>
      <c r="AP7" s="21">
        <v>200788</v>
      </c>
      <c r="AQ7" s="21">
        <v>233535.68082828796</v>
      </c>
      <c r="AR7" s="21">
        <v>132300.31917171204</v>
      </c>
      <c r="AS7" s="21">
        <v>190982</v>
      </c>
      <c r="AT7" s="21">
        <v>219792</v>
      </c>
      <c r="AU7" s="21">
        <v>255401</v>
      </c>
      <c r="AV7" s="21">
        <v>146433</v>
      </c>
      <c r="AW7" s="21">
        <v>165417</v>
      </c>
      <c r="AX7" s="21">
        <v>220137</v>
      </c>
      <c r="AY7" s="21">
        <v>233939</v>
      </c>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P7" s="172">
        <f ca="1">IF(     $CQ$5="ok",                  IF(             OR($B7="",SUM($E7:$CN7)=0),   "",OFFSET($E7,0,$CR$3-1,1,1)-OFFSET($E7,0,$CP$3-1,1,1)),"błędne okresy")</f>
        <v>-21462</v>
      </c>
      <c r="CR7" s="174">
        <f ca="1">IF(    OR($B7="",SUM($E7:$CN7)=0         ),"",IF($CQ$5="ok",IFERROR(OFFSET($E7,0,$CR$3-1,1,1)/OFFSET($E7,0,$CP$3-1,1,1),""),"błędne okresy"))</f>
        <v>0.91596743943837333</v>
      </c>
    </row>
    <row r="8" spans="2:100">
      <c r="B8" s="152" t="s">
        <v>160</v>
      </c>
      <c r="C8" s="14"/>
      <c r="D8" s="14"/>
      <c r="E8" s="21">
        <v>8378</v>
      </c>
      <c r="F8" s="21">
        <v>17343</v>
      </c>
      <c r="G8" s="21">
        <v>14825</v>
      </c>
      <c r="H8" s="21">
        <v>7268</v>
      </c>
      <c r="I8" s="21">
        <v>8122</v>
      </c>
      <c r="J8" s="21">
        <v>13758</v>
      </c>
      <c r="K8" s="21">
        <v>13115</v>
      </c>
      <c r="L8" s="21">
        <v>7625</v>
      </c>
      <c r="M8" s="21">
        <v>8160</v>
      </c>
      <c r="N8" s="21">
        <v>12182</v>
      </c>
      <c r="O8" s="21">
        <v>12549</v>
      </c>
      <c r="P8" s="21">
        <v>7257</v>
      </c>
      <c r="Q8" s="21">
        <v>7749</v>
      </c>
      <c r="R8" s="21">
        <v>12628</v>
      </c>
      <c r="S8" s="21">
        <v>12219</v>
      </c>
      <c r="T8" s="21">
        <v>6867</v>
      </c>
      <c r="U8" s="21">
        <v>9447</v>
      </c>
      <c r="V8" s="21">
        <v>12223</v>
      </c>
      <c r="W8" s="21">
        <v>13815</v>
      </c>
      <c r="X8" s="21">
        <v>7091</v>
      </c>
      <c r="Y8" s="21">
        <v>8270</v>
      </c>
      <c r="Z8" s="21">
        <v>13253</v>
      </c>
      <c r="AA8" s="21">
        <v>12596</v>
      </c>
      <c r="AB8" s="21">
        <v>7913</v>
      </c>
      <c r="AC8" s="21">
        <v>8392</v>
      </c>
      <c r="AD8" s="21">
        <v>15354</v>
      </c>
      <c r="AE8" s="21">
        <v>19039</v>
      </c>
      <c r="AF8" s="21">
        <v>11096</v>
      </c>
      <c r="AG8" s="21">
        <f>11677-655</f>
        <v>11022</v>
      </c>
      <c r="AH8" s="21">
        <f>21772-4717</f>
        <v>17055</v>
      </c>
      <c r="AI8" s="21">
        <f>20925-4957</f>
        <v>15968</v>
      </c>
      <c r="AJ8" s="21">
        <v>11025</v>
      </c>
      <c r="AK8" s="21">
        <v>9873.9</v>
      </c>
      <c r="AL8" s="21">
        <v>11671</v>
      </c>
      <c r="AM8" s="21">
        <v>14687.1</v>
      </c>
      <c r="AN8" s="21">
        <v>8763.9999999999982</v>
      </c>
      <c r="AO8" s="21">
        <v>9250</v>
      </c>
      <c r="AP8" s="21">
        <v>10774</v>
      </c>
      <c r="AQ8" s="21">
        <v>11940.036647176501</v>
      </c>
      <c r="AR8" s="21">
        <v>7097.963352823499</v>
      </c>
      <c r="AS8" s="21">
        <v>8486</v>
      </c>
      <c r="AT8" s="21">
        <v>11168</v>
      </c>
      <c r="AU8" s="21">
        <v>13740</v>
      </c>
      <c r="AV8" s="21">
        <v>5439</v>
      </c>
      <c r="AW8" s="21">
        <v>5515</v>
      </c>
      <c r="AX8" s="21">
        <v>9617</v>
      </c>
      <c r="AY8" s="21">
        <v>10380</v>
      </c>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P8" s="172">
        <f t="shared" ref="CP8:CP71" ca="1" si="2">IF(     $CQ$5="ok",                  IF(             OR($B8="",SUM($E8:$CN8)=0),   "",OFFSET($E8,0,$CR$3-1,1,1)-OFFSET($E8,0,$CP$3-1,1,1)),"błędne okresy")</f>
        <v>-3360</v>
      </c>
      <c r="CR8" s="174">
        <f t="shared" ref="CR8:CR71" ca="1" si="3">IF(    OR($B8="",SUM($E8:$CN8)=0         ),"",IF($CQ$5="ok",IFERROR(OFFSET($E8,0,$CR$3-1,1,1)/OFFSET($E8,0,$CP$3-1,1,1),""),"błędne okresy"))</f>
        <v>0.75545851528384278</v>
      </c>
    </row>
    <row r="9" spans="2:100">
      <c r="B9" s="152" t="s">
        <v>161</v>
      </c>
      <c r="C9" s="14"/>
      <c r="D9" s="14"/>
      <c r="E9" s="21">
        <v>1156</v>
      </c>
      <c r="F9" s="21">
        <v>1798</v>
      </c>
      <c r="G9" s="21">
        <v>1686</v>
      </c>
      <c r="H9" s="21">
        <v>1038</v>
      </c>
      <c r="I9" s="21">
        <v>1338</v>
      </c>
      <c r="J9" s="21">
        <v>2009</v>
      </c>
      <c r="K9" s="21">
        <v>1986</v>
      </c>
      <c r="L9" s="21">
        <v>938</v>
      </c>
      <c r="M9" s="21">
        <v>1523</v>
      </c>
      <c r="N9" s="21">
        <v>1639</v>
      </c>
      <c r="O9" s="21">
        <v>1700</v>
      </c>
      <c r="P9" s="21">
        <v>1018</v>
      </c>
      <c r="Q9" s="21">
        <v>1466</v>
      </c>
      <c r="R9" s="21">
        <v>1987</v>
      </c>
      <c r="S9" s="21">
        <v>1868</v>
      </c>
      <c r="T9" s="21">
        <v>1041</v>
      </c>
      <c r="U9" s="21">
        <v>1562</v>
      </c>
      <c r="V9" s="21">
        <v>2495</v>
      </c>
      <c r="W9" s="21">
        <v>1760</v>
      </c>
      <c r="X9" s="21">
        <v>872</v>
      </c>
      <c r="Y9" s="21">
        <v>1244</v>
      </c>
      <c r="Z9" s="21">
        <v>1868</v>
      </c>
      <c r="AA9" s="21">
        <v>1477</v>
      </c>
      <c r="AB9" s="21">
        <v>872</v>
      </c>
      <c r="AC9" s="21">
        <v>1428</v>
      </c>
      <c r="AD9" s="21">
        <v>1640</v>
      </c>
      <c r="AE9" s="21">
        <v>1638</v>
      </c>
      <c r="AF9" s="21">
        <v>1020</v>
      </c>
      <c r="AG9" s="21">
        <v>1502</v>
      </c>
      <c r="AH9" s="21">
        <v>2338</v>
      </c>
      <c r="AI9" s="21">
        <v>2162</v>
      </c>
      <c r="AJ9" s="21">
        <v>-658.30965629452021</v>
      </c>
      <c r="AK9" s="21">
        <v>1487.5</v>
      </c>
      <c r="AL9" s="21">
        <v>374</v>
      </c>
      <c r="AM9" s="21">
        <v>2719.5</v>
      </c>
      <c r="AN9" s="21">
        <v>1196</v>
      </c>
      <c r="AO9" s="21">
        <v>1504</v>
      </c>
      <c r="AP9" s="21">
        <v>1937</v>
      </c>
      <c r="AQ9" s="21">
        <v>2171.71588281399</v>
      </c>
      <c r="AR9" s="21">
        <v>1264.28411718601</v>
      </c>
      <c r="AS9" s="21">
        <v>1937</v>
      </c>
      <c r="AT9" s="21">
        <v>2180</v>
      </c>
      <c r="AU9" s="21">
        <v>1381</v>
      </c>
      <c r="AV9" s="21">
        <v>834</v>
      </c>
      <c r="AW9" s="21">
        <v>1343</v>
      </c>
      <c r="AX9" s="21">
        <v>619</v>
      </c>
      <c r="AY9" s="21">
        <v>713</v>
      </c>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P9" s="172">
        <f t="shared" ca="1" si="2"/>
        <v>-668</v>
      </c>
      <c r="CR9" s="174">
        <f t="shared" ca="1" si="3"/>
        <v>0.51629254163649529</v>
      </c>
    </row>
    <row r="10" spans="2:100">
      <c r="B10" s="164" t="s">
        <v>162</v>
      </c>
      <c r="C10" s="50"/>
      <c r="D10" s="50"/>
      <c r="E10" s="54">
        <v>109311</v>
      </c>
      <c r="F10" s="54">
        <v>191419</v>
      </c>
      <c r="G10" s="54">
        <v>180514</v>
      </c>
      <c r="H10" s="54">
        <v>92659</v>
      </c>
      <c r="I10" s="54">
        <v>111577</v>
      </c>
      <c r="J10" s="54">
        <v>171756</v>
      </c>
      <c r="K10" s="54">
        <v>171536</v>
      </c>
      <c r="L10" s="54">
        <v>91103</v>
      </c>
      <c r="M10" s="54">
        <v>112145</v>
      </c>
      <c r="N10" s="54">
        <v>177136</v>
      </c>
      <c r="O10" s="54">
        <v>169022</v>
      </c>
      <c r="P10" s="54">
        <v>91828</v>
      </c>
      <c r="Q10" s="54">
        <v>124155</v>
      </c>
      <c r="R10" s="54">
        <v>178928</v>
      </c>
      <c r="S10" s="54">
        <v>178727</v>
      </c>
      <c r="T10" s="54">
        <v>93826</v>
      </c>
      <c r="U10" s="54">
        <v>134062</v>
      </c>
      <c r="V10" s="54">
        <v>159948</v>
      </c>
      <c r="W10" s="54">
        <v>179752.4</v>
      </c>
      <c r="X10" s="54">
        <v>90718.299999999959</v>
      </c>
      <c r="Y10" s="54">
        <v>118394</v>
      </c>
      <c r="Z10" s="54">
        <v>181894</v>
      </c>
      <c r="AA10" s="54">
        <v>184010</v>
      </c>
      <c r="AB10" s="54">
        <v>102479</v>
      </c>
      <c r="AC10" s="54">
        <v>128507</v>
      </c>
      <c r="AD10" s="54">
        <v>200973</v>
      </c>
      <c r="AE10" s="54">
        <v>246104</v>
      </c>
      <c r="AF10" s="54">
        <v>141498</v>
      </c>
      <c r="AG10" s="54">
        <v>167765</v>
      </c>
      <c r="AH10" s="54">
        <v>263330</v>
      </c>
      <c r="AI10" s="54">
        <v>251137</v>
      </c>
      <c r="AJ10" s="54">
        <v>139098.23934370547</v>
      </c>
      <c r="AK10" s="54">
        <v>182610.69999999998</v>
      </c>
      <c r="AL10" s="54">
        <v>226904</v>
      </c>
      <c r="AM10" s="54">
        <v>240845.30000000002</v>
      </c>
      <c r="AN10" s="54">
        <v>144503.00000000003</v>
      </c>
      <c r="AO10" s="54">
        <v>189877</v>
      </c>
      <c r="AP10" s="54">
        <v>213499</v>
      </c>
      <c r="AQ10" s="54">
        <v>247647.43335827845</v>
      </c>
      <c r="AR10" s="54">
        <v>140662.56664172155</v>
      </c>
      <c r="AS10" s="54">
        <v>201405</v>
      </c>
      <c r="AT10" s="54">
        <v>233140</v>
      </c>
      <c r="AU10" s="54">
        <v>270522</v>
      </c>
      <c r="AV10" s="54">
        <v>152706</v>
      </c>
      <c r="AW10" s="54">
        <v>172275</v>
      </c>
      <c r="AX10" s="54">
        <v>230373</v>
      </c>
      <c r="AY10" s="54">
        <v>245032</v>
      </c>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P10" s="172">
        <f t="shared" ca="1" si="2"/>
        <v>-25490</v>
      </c>
      <c r="CR10" s="174">
        <f t="shared" ca="1" si="3"/>
        <v>0.90577476138724389</v>
      </c>
    </row>
    <row r="11" spans="2:100">
      <c r="B11" s="152" t="s">
        <v>163</v>
      </c>
      <c r="C11" s="14"/>
      <c r="D11" s="14"/>
      <c r="E11" s="21">
        <v>69790</v>
      </c>
      <c r="F11" s="21">
        <v>121260</v>
      </c>
      <c r="G11" s="21">
        <v>114419</v>
      </c>
      <c r="H11" s="21">
        <v>55264</v>
      </c>
      <c r="I11" s="21">
        <v>74661</v>
      </c>
      <c r="J11" s="21">
        <v>105954</v>
      </c>
      <c r="K11" s="21">
        <v>109270</v>
      </c>
      <c r="L11" s="21">
        <v>53673</v>
      </c>
      <c r="M11" s="21">
        <v>74133</v>
      </c>
      <c r="N11" s="21">
        <v>106076</v>
      </c>
      <c r="O11" s="21">
        <v>104510</v>
      </c>
      <c r="P11" s="21">
        <v>59942</v>
      </c>
      <c r="Q11" s="21">
        <v>78056</v>
      </c>
      <c r="R11" s="21">
        <v>108355</v>
      </c>
      <c r="S11" s="21">
        <v>108689</v>
      </c>
      <c r="T11" s="21">
        <v>56774</v>
      </c>
      <c r="U11" s="21">
        <v>82569</v>
      </c>
      <c r="V11" s="21">
        <v>95306</v>
      </c>
      <c r="W11" s="21">
        <v>108923</v>
      </c>
      <c r="X11" s="21">
        <v>54785</v>
      </c>
      <c r="Y11" s="21">
        <v>72374</v>
      </c>
      <c r="Z11" s="21">
        <v>102481</v>
      </c>
      <c r="AA11" s="21">
        <v>106041</v>
      </c>
      <c r="AB11" s="21">
        <v>60163</v>
      </c>
      <c r="AC11" s="21">
        <v>73884</v>
      </c>
      <c r="AD11" s="21">
        <v>112947</v>
      </c>
      <c r="AE11" s="21">
        <v>141986</v>
      </c>
      <c r="AF11" s="21">
        <v>84182</v>
      </c>
      <c r="AG11" s="21">
        <v>95991</v>
      </c>
      <c r="AH11" s="21">
        <v>150761</v>
      </c>
      <c r="AI11" s="21">
        <v>143880</v>
      </c>
      <c r="AJ11" s="21">
        <v>85055.875053839991</v>
      </c>
      <c r="AK11" s="21">
        <v>106344</v>
      </c>
      <c r="AL11" s="21">
        <v>135955</v>
      </c>
      <c r="AM11" s="21">
        <v>145334</v>
      </c>
      <c r="AN11" s="21">
        <v>91975</v>
      </c>
      <c r="AO11" s="21">
        <v>116901</v>
      </c>
      <c r="AP11" s="21">
        <v>127975</v>
      </c>
      <c r="AQ11" s="21">
        <v>153081</v>
      </c>
      <c r="AR11" s="21">
        <v>89496</v>
      </c>
      <c r="AS11" s="21">
        <v>116456</v>
      </c>
      <c r="AT11" s="21">
        <v>132013</v>
      </c>
      <c r="AU11" s="21">
        <v>144214</v>
      </c>
      <c r="AV11" s="21">
        <v>80886</v>
      </c>
      <c r="AW11" s="21">
        <v>88950</v>
      </c>
      <c r="AX11" s="21">
        <v>119016</v>
      </c>
      <c r="AY11" s="21">
        <v>121603</v>
      </c>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P11" s="172">
        <f t="shared" ca="1" si="2"/>
        <v>-22611</v>
      </c>
      <c r="CR11" s="174">
        <f t="shared" ca="1" si="3"/>
        <v>0.84321217080172517</v>
      </c>
    </row>
    <row r="12" spans="2:100">
      <c r="B12" s="164" t="s">
        <v>164</v>
      </c>
      <c r="C12" s="50"/>
      <c r="D12" s="50"/>
      <c r="E12" s="54">
        <v>39521</v>
      </c>
      <c r="F12" s="54">
        <v>70159</v>
      </c>
      <c r="G12" s="54">
        <v>66095</v>
      </c>
      <c r="H12" s="54">
        <v>37395</v>
      </c>
      <c r="I12" s="54">
        <v>36916</v>
      </c>
      <c r="J12" s="54">
        <v>65802</v>
      </c>
      <c r="K12" s="54">
        <v>62266</v>
      </c>
      <c r="L12" s="54">
        <v>37430</v>
      </c>
      <c r="M12" s="54">
        <v>38012</v>
      </c>
      <c r="N12" s="54">
        <v>71060</v>
      </c>
      <c r="O12" s="54">
        <v>64512</v>
      </c>
      <c r="P12" s="54">
        <v>31886</v>
      </c>
      <c r="Q12" s="54">
        <v>46099</v>
      </c>
      <c r="R12" s="54">
        <v>70573</v>
      </c>
      <c r="S12" s="54">
        <v>70038</v>
      </c>
      <c r="T12" s="54">
        <v>37052</v>
      </c>
      <c r="U12" s="54">
        <v>51493</v>
      </c>
      <c r="V12" s="54">
        <v>64642</v>
      </c>
      <c r="W12" s="54">
        <v>70829.399999999994</v>
      </c>
      <c r="X12" s="54">
        <v>35933.300000000017</v>
      </c>
      <c r="Y12" s="54">
        <v>46020</v>
      </c>
      <c r="Z12" s="54">
        <v>79413</v>
      </c>
      <c r="AA12" s="54">
        <v>77969</v>
      </c>
      <c r="AB12" s="54">
        <v>42316</v>
      </c>
      <c r="AC12" s="54">
        <v>54623</v>
      </c>
      <c r="AD12" s="54">
        <v>88026</v>
      </c>
      <c r="AE12" s="54">
        <v>104118</v>
      </c>
      <c r="AF12" s="54">
        <v>57316</v>
      </c>
      <c r="AG12" s="54">
        <v>71774</v>
      </c>
      <c r="AH12" s="54">
        <v>112569</v>
      </c>
      <c r="AI12" s="54">
        <v>107257</v>
      </c>
      <c r="AJ12" s="54">
        <v>54042.36428986548</v>
      </c>
      <c r="AK12" s="54">
        <v>76266.699999999983</v>
      </c>
      <c r="AL12" s="54">
        <v>90949</v>
      </c>
      <c r="AM12" s="54">
        <v>95511.300000000017</v>
      </c>
      <c r="AN12" s="54">
        <v>52528</v>
      </c>
      <c r="AO12" s="54">
        <v>72976</v>
      </c>
      <c r="AP12" s="54">
        <v>85524</v>
      </c>
      <c r="AQ12" s="54">
        <v>94566.433358278446</v>
      </c>
      <c r="AR12" s="54">
        <v>51166.566641721554</v>
      </c>
      <c r="AS12" s="54">
        <v>84949</v>
      </c>
      <c r="AT12" s="54">
        <v>101127</v>
      </c>
      <c r="AU12" s="54">
        <v>126308</v>
      </c>
      <c r="AV12" s="54">
        <v>71820</v>
      </c>
      <c r="AW12" s="54">
        <v>83325</v>
      </c>
      <c r="AX12" s="54">
        <v>111357</v>
      </c>
      <c r="AY12" s="54">
        <v>123429</v>
      </c>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P12" s="172">
        <f t="shared" ca="1" si="2"/>
        <v>-2879</v>
      </c>
      <c r="CR12" s="174">
        <f t="shared" ca="1" si="3"/>
        <v>0.97720651106818257</v>
      </c>
    </row>
    <row r="13" spans="2:100">
      <c r="B13" s="152" t="s">
        <v>165</v>
      </c>
      <c r="C13" s="14"/>
      <c r="D13" s="14"/>
      <c r="E13" s="21">
        <v>176</v>
      </c>
      <c r="F13" s="21">
        <v>558</v>
      </c>
      <c r="G13" s="21">
        <v>628</v>
      </c>
      <c r="H13" s="21">
        <v>-252</v>
      </c>
      <c r="I13" s="21">
        <v>1038</v>
      </c>
      <c r="J13" s="21">
        <v>75</v>
      </c>
      <c r="K13" s="21">
        <v>154</v>
      </c>
      <c r="L13" s="21">
        <v>315</v>
      </c>
      <c r="M13" s="21">
        <v>236</v>
      </c>
      <c r="N13" s="21">
        <v>702</v>
      </c>
      <c r="O13" s="21">
        <v>157</v>
      </c>
      <c r="P13" s="21">
        <v>578</v>
      </c>
      <c r="Q13" s="21">
        <v>86</v>
      </c>
      <c r="R13" s="21">
        <v>390</v>
      </c>
      <c r="S13" s="21">
        <v>333</v>
      </c>
      <c r="T13" s="21">
        <v>197</v>
      </c>
      <c r="U13" s="21">
        <v>2165</v>
      </c>
      <c r="V13" s="21">
        <v>767</v>
      </c>
      <c r="W13" s="21">
        <v>238</v>
      </c>
      <c r="X13" s="21">
        <v>398</v>
      </c>
      <c r="Y13" s="21">
        <v>201</v>
      </c>
      <c r="Z13" s="21">
        <v>2560</v>
      </c>
      <c r="AA13" s="21">
        <v>587</v>
      </c>
      <c r="AB13" s="21">
        <v>394</v>
      </c>
      <c r="AC13" s="21">
        <v>371</v>
      </c>
      <c r="AD13" s="21">
        <v>877</v>
      </c>
      <c r="AE13" s="21">
        <v>1622</v>
      </c>
      <c r="AF13" s="21">
        <v>-473</v>
      </c>
      <c r="AG13" s="21">
        <v>176</v>
      </c>
      <c r="AH13" s="21">
        <v>683</v>
      </c>
      <c r="AI13" s="21">
        <v>538</v>
      </c>
      <c r="AJ13" s="21">
        <v>139</v>
      </c>
      <c r="AK13" s="21">
        <v>1438</v>
      </c>
      <c r="AL13" s="21">
        <v>662</v>
      </c>
      <c r="AM13" s="21">
        <v>-51</v>
      </c>
      <c r="AN13" s="21">
        <v>219</v>
      </c>
      <c r="AO13" s="21">
        <v>1516</v>
      </c>
      <c r="AP13" s="21">
        <v>3432</v>
      </c>
      <c r="AQ13" s="21">
        <v>687</v>
      </c>
      <c r="AR13" s="21">
        <v>621</v>
      </c>
      <c r="AS13" s="21">
        <v>1443</v>
      </c>
      <c r="AT13" s="21">
        <v>2393</v>
      </c>
      <c r="AU13" s="21">
        <v>2259</v>
      </c>
      <c r="AV13" s="21">
        <v>-112</v>
      </c>
      <c r="AW13" s="21">
        <v>421</v>
      </c>
      <c r="AX13" s="21">
        <v>341</v>
      </c>
      <c r="AY13" s="21">
        <v>561</v>
      </c>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P13" s="172">
        <f t="shared" ca="1" si="2"/>
        <v>-1698</v>
      </c>
      <c r="CR13" s="174">
        <f t="shared" ca="1" si="3"/>
        <v>0.24833997343957503</v>
      </c>
    </row>
    <row r="14" spans="2:100">
      <c r="B14" s="152" t="s">
        <v>166</v>
      </c>
      <c r="C14" s="14"/>
      <c r="D14" s="14"/>
      <c r="E14" s="21">
        <v>13940</v>
      </c>
      <c r="F14" s="21">
        <v>34206</v>
      </c>
      <c r="G14" s="21">
        <v>27437</v>
      </c>
      <c r="H14" s="21">
        <v>16308</v>
      </c>
      <c r="I14" s="21">
        <v>14410</v>
      </c>
      <c r="J14" s="21">
        <v>31649</v>
      </c>
      <c r="K14" s="21">
        <v>22002</v>
      </c>
      <c r="L14" s="21">
        <v>14721</v>
      </c>
      <c r="M14" s="21">
        <v>12714</v>
      </c>
      <c r="N14" s="21">
        <v>31953</v>
      </c>
      <c r="O14" s="21">
        <v>22994</v>
      </c>
      <c r="P14" s="21">
        <v>34197</v>
      </c>
      <c r="Q14" s="21">
        <v>21181</v>
      </c>
      <c r="R14" s="21">
        <v>41793</v>
      </c>
      <c r="S14" s="21">
        <v>33372</v>
      </c>
      <c r="T14" s="21">
        <v>20774</v>
      </c>
      <c r="U14" s="21">
        <v>20241</v>
      </c>
      <c r="V14" s="21">
        <v>32971</v>
      </c>
      <c r="W14" s="21">
        <v>29510.400000000001</v>
      </c>
      <c r="X14" s="21">
        <v>22583.299999999996</v>
      </c>
      <c r="Y14" s="21">
        <v>18850</v>
      </c>
      <c r="Z14" s="55">
        <v>31864</v>
      </c>
      <c r="AA14" s="21">
        <v>29789</v>
      </c>
      <c r="AB14" s="21">
        <v>24425</v>
      </c>
      <c r="AC14" s="21">
        <v>21434</v>
      </c>
      <c r="AD14" s="21">
        <v>41144</v>
      </c>
      <c r="AE14" s="21">
        <v>40745</v>
      </c>
      <c r="AF14" s="21">
        <v>38850</v>
      </c>
      <c r="AG14" s="21">
        <v>32202</v>
      </c>
      <c r="AH14" s="21">
        <v>45967</v>
      </c>
      <c r="AI14" s="21">
        <v>44406</v>
      </c>
      <c r="AJ14" s="21">
        <v>33731</v>
      </c>
      <c r="AK14" s="21">
        <v>31808</v>
      </c>
      <c r="AL14" s="21">
        <v>44855</v>
      </c>
      <c r="AM14" s="21">
        <v>43798</v>
      </c>
      <c r="AN14" s="21">
        <v>31433</v>
      </c>
      <c r="AO14" s="21">
        <v>31898</v>
      </c>
      <c r="AP14" s="21">
        <v>37664</v>
      </c>
      <c r="AQ14" s="21">
        <v>41584</v>
      </c>
      <c r="AR14" s="21">
        <v>31459</v>
      </c>
      <c r="AS14" s="21">
        <v>33163</v>
      </c>
      <c r="AT14" s="21">
        <v>40788</v>
      </c>
      <c r="AU14" s="21">
        <v>41968</v>
      </c>
      <c r="AV14" s="21">
        <v>35506</v>
      </c>
      <c r="AW14" s="21">
        <v>35827</v>
      </c>
      <c r="AX14" s="21">
        <v>44448</v>
      </c>
      <c r="AY14" s="21">
        <v>43860</v>
      </c>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P14" s="172">
        <f t="shared" ca="1" si="2"/>
        <v>1892</v>
      </c>
      <c r="CR14" s="174">
        <f t="shared" ca="1" si="3"/>
        <v>1.0450819672131149</v>
      </c>
    </row>
    <row r="15" spans="2:100">
      <c r="B15" s="152" t="s">
        <v>167</v>
      </c>
      <c r="C15" s="14"/>
      <c r="D15" s="14"/>
      <c r="E15" s="21">
        <v>15030</v>
      </c>
      <c r="F15" s="21">
        <v>14476</v>
      </c>
      <c r="G15" s="21">
        <v>14554</v>
      </c>
      <c r="H15" s="21">
        <v>15541</v>
      </c>
      <c r="I15" s="21">
        <v>14588</v>
      </c>
      <c r="J15" s="21">
        <v>13969</v>
      </c>
      <c r="K15" s="21">
        <v>13840</v>
      </c>
      <c r="L15" s="21">
        <v>15456</v>
      </c>
      <c r="M15" s="21">
        <v>14382</v>
      </c>
      <c r="N15" s="21">
        <v>14450</v>
      </c>
      <c r="O15" s="21">
        <v>13951</v>
      </c>
      <c r="P15" s="56">
        <v>-5570</v>
      </c>
      <c r="Q15" s="21">
        <v>9348</v>
      </c>
      <c r="R15" s="21">
        <v>10163</v>
      </c>
      <c r="S15" s="21">
        <v>9615</v>
      </c>
      <c r="T15" s="21">
        <v>11246</v>
      </c>
      <c r="U15" s="21">
        <v>11138</v>
      </c>
      <c r="V15" s="21">
        <v>12211</v>
      </c>
      <c r="W15" s="21">
        <v>10476</v>
      </c>
      <c r="X15" s="21">
        <v>10566</v>
      </c>
      <c r="Y15" s="21">
        <v>11929</v>
      </c>
      <c r="Z15" s="21">
        <v>16520</v>
      </c>
      <c r="AA15" s="21">
        <v>13420</v>
      </c>
      <c r="AB15" s="21">
        <v>15930</v>
      </c>
      <c r="AC15" s="21">
        <v>15434</v>
      </c>
      <c r="AD15" s="21">
        <v>20683</v>
      </c>
      <c r="AE15" s="21">
        <v>18732</v>
      </c>
      <c r="AF15" s="21">
        <v>22160</v>
      </c>
      <c r="AG15" s="21">
        <v>18895</v>
      </c>
      <c r="AH15" s="21">
        <v>22656</v>
      </c>
      <c r="AI15" s="21">
        <v>19559</v>
      </c>
      <c r="AJ15" s="21">
        <v>23705</v>
      </c>
      <c r="AK15" s="21">
        <v>21368</v>
      </c>
      <c r="AL15" s="21">
        <v>22675</v>
      </c>
      <c r="AM15" s="21">
        <v>20956</v>
      </c>
      <c r="AN15" s="21">
        <v>23118</v>
      </c>
      <c r="AO15" s="21">
        <v>22144</v>
      </c>
      <c r="AP15" s="21">
        <v>26227</v>
      </c>
      <c r="AQ15" s="21">
        <v>21741</v>
      </c>
      <c r="AR15" s="21">
        <v>22724</v>
      </c>
      <c r="AS15" s="21">
        <v>24716</v>
      </c>
      <c r="AT15" s="21">
        <v>28305</v>
      </c>
      <c r="AU15" s="21">
        <v>28922</v>
      </c>
      <c r="AV15" s="21">
        <v>30768</v>
      </c>
      <c r="AW15" s="21">
        <v>29950</v>
      </c>
      <c r="AX15" s="21">
        <v>33263</v>
      </c>
      <c r="AY15" s="21">
        <v>30328</v>
      </c>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P15" s="172">
        <f t="shared" ca="1" si="2"/>
        <v>1406</v>
      </c>
      <c r="CR15" s="174">
        <f t="shared" ca="1" si="3"/>
        <v>1.0486135122052418</v>
      </c>
    </row>
    <row r="16" spans="2:100">
      <c r="B16" s="152" t="s">
        <v>168</v>
      </c>
      <c r="C16" s="14"/>
      <c r="D16" s="14"/>
      <c r="E16" s="21">
        <v>408</v>
      </c>
      <c r="F16" s="21">
        <v>3210</v>
      </c>
      <c r="G16" s="21">
        <v>1148</v>
      </c>
      <c r="H16" s="21">
        <v>-809</v>
      </c>
      <c r="I16" s="21">
        <v>881</v>
      </c>
      <c r="J16" s="21">
        <v>3323</v>
      </c>
      <c r="K16" s="21">
        <v>2195</v>
      </c>
      <c r="L16" s="21">
        <v>-1563</v>
      </c>
      <c r="M16" s="21">
        <v>296</v>
      </c>
      <c r="N16" s="21">
        <v>2151</v>
      </c>
      <c r="O16" s="21">
        <v>376</v>
      </c>
      <c r="P16" s="21">
        <v>58</v>
      </c>
      <c r="Q16" s="21">
        <v>396</v>
      </c>
      <c r="R16" s="21">
        <v>1715</v>
      </c>
      <c r="S16" s="21">
        <v>544</v>
      </c>
      <c r="T16" s="21">
        <v>-42</v>
      </c>
      <c r="U16" s="21">
        <v>568</v>
      </c>
      <c r="V16" s="21">
        <v>2248</v>
      </c>
      <c r="W16" s="21">
        <v>418</v>
      </c>
      <c r="X16" s="21">
        <v>-365</v>
      </c>
      <c r="Y16" s="21">
        <v>960</v>
      </c>
      <c r="Z16" s="21">
        <v>863</v>
      </c>
      <c r="AA16" s="21">
        <v>1256</v>
      </c>
      <c r="AB16" s="21">
        <v>4007</v>
      </c>
      <c r="AC16" s="21">
        <v>850</v>
      </c>
      <c r="AD16" s="21">
        <v>1478</v>
      </c>
      <c r="AE16" s="21">
        <v>2148</v>
      </c>
      <c r="AF16" s="21">
        <v>3852</v>
      </c>
      <c r="AG16" s="21">
        <v>785</v>
      </c>
      <c r="AH16" s="21">
        <v>581</v>
      </c>
      <c r="AI16" s="21">
        <v>840</v>
      </c>
      <c r="AJ16" s="21">
        <v>1315.12494616</v>
      </c>
      <c r="AK16" s="21">
        <v>2506</v>
      </c>
      <c r="AL16" s="21">
        <v>123</v>
      </c>
      <c r="AM16" s="21">
        <v>129</v>
      </c>
      <c r="AN16" s="21">
        <v>-701</v>
      </c>
      <c r="AO16" s="21">
        <v>2626</v>
      </c>
      <c r="AP16" s="21">
        <v>548</v>
      </c>
      <c r="AQ16" s="21">
        <v>176</v>
      </c>
      <c r="AR16" s="21">
        <v>2277</v>
      </c>
      <c r="AS16" s="21">
        <v>973</v>
      </c>
      <c r="AT16" s="21">
        <v>1411</v>
      </c>
      <c r="AU16" s="21">
        <v>2368</v>
      </c>
      <c r="AV16" s="21">
        <v>295</v>
      </c>
      <c r="AW16" s="21">
        <v>1008</v>
      </c>
      <c r="AX16" s="21">
        <v>2248</v>
      </c>
      <c r="AY16" s="21">
        <v>117</v>
      </c>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P16" s="172">
        <f t="shared" ca="1" si="2"/>
        <v>-2251</v>
      </c>
      <c r="CR16" s="174">
        <f t="shared" ca="1" si="3"/>
        <v>4.9408783783783786E-2</v>
      </c>
    </row>
    <row r="17" spans="2:96">
      <c r="B17" s="164" t="s">
        <v>169</v>
      </c>
      <c r="C17" s="50"/>
      <c r="D17" s="50"/>
      <c r="E17" s="54">
        <v>10319</v>
      </c>
      <c r="F17" s="54">
        <v>18825</v>
      </c>
      <c r="G17" s="54">
        <v>23584</v>
      </c>
      <c r="H17" s="54">
        <v>6103</v>
      </c>
      <c r="I17" s="54">
        <v>8075</v>
      </c>
      <c r="J17" s="54">
        <v>16936</v>
      </c>
      <c r="K17" s="54">
        <v>24383</v>
      </c>
      <c r="L17" s="54">
        <v>9131</v>
      </c>
      <c r="M17" s="54">
        <v>10856</v>
      </c>
      <c r="N17" s="54">
        <v>23208</v>
      </c>
      <c r="O17" s="54">
        <v>27348</v>
      </c>
      <c r="P17" s="54">
        <v>3779</v>
      </c>
      <c r="Q17" s="54">
        <v>15260</v>
      </c>
      <c r="R17" s="54">
        <v>17292</v>
      </c>
      <c r="S17" s="54">
        <v>26840</v>
      </c>
      <c r="T17" s="54">
        <v>5271</v>
      </c>
      <c r="U17" s="54">
        <v>21711</v>
      </c>
      <c r="V17" s="54">
        <v>17979</v>
      </c>
      <c r="W17" s="54">
        <v>30662.999999999993</v>
      </c>
      <c r="X17" s="54">
        <v>3547.0000000000073</v>
      </c>
      <c r="Y17" s="54">
        <v>14482</v>
      </c>
      <c r="Z17" s="54">
        <v>32726</v>
      </c>
      <c r="AA17" s="54">
        <v>34091</v>
      </c>
      <c r="AB17" s="54">
        <v>-1652</v>
      </c>
      <c r="AC17" s="54">
        <v>17276</v>
      </c>
      <c r="AD17" s="54">
        <v>25598</v>
      </c>
      <c r="AE17" s="54">
        <v>44115</v>
      </c>
      <c r="AF17" s="54">
        <v>-8019</v>
      </c>
      <c r="AG17" s="54">
        <v>20068</v>
      </c>
      <c r="AH17" s="54">
        <v>44048</v>
      </c>
      <c r="AI17" s="54">
        <v>42990</v>
      </c>
      <c r="AJ17" s="54">
        <v>-4569.7606562945148</v>
      </c>
      <c r="AK17" s="54">
        <v>22022.699999999983</v>
      </c>
      <c r="AL17" s="54">
        <v>23958</v>
      </c>
      <c r="AM17" s="54">
        <v>30577.300000000017</v>
      </c>
      <c r="AN17" s="54">
        <v>-1103</v>
      </c>
      <c r="AO17" s="54">
        <v>17824</v>
      </c>
      <c r="AP17" s="54">
        <v>24517</v>
      </c>
      <c r="AQ17" s="54">
        <v>31752.433358278446</v>
      </c>
      <c r="AR17" s="54">
        <v>-4672.4333582784457</v>
      </c>
      <c r="AS17" s="54">
        <v>27540</v>
      </c>
      <c r="AT17" s="54">
        <v>33016</v>
      </c>
      <c r="AU17" s="54">
        <v>55309</v>
      </c>
      <c r="AV17" s="54">
        <v>5139</v>
      </c>
      <c r="AW17" s="54">
        <v>16961</v>
      </c>
      <c r="AX17" s="54">
        <v>31739</v>
      </c>
      <c r="AY17" s="54">
        <v>49685</v>
      </c>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P17" s="172">
        <f t="shared" ca="1" si="2"/>
        <v>-5624</v>
      </c>
      <c r="CR17" s="174">
        <f t="shared" ca="1" si="3"/>
        <v>0.89831672964616971</v>
      </c>
    </row>
    <row r="18" spans="2:96">
      <c r="B18" s="152" t="s">
        <v>170</v>
      </c>
      <c r="C18" s="14"/>
      <c r="D18" s="14"/>
      <c r="E18" s="21">
        <v>209</v>
      </c>
      <c r="F18" s="21">
        <v>33</v>
      </c>
      <c r="G18" s="21">
        <v>131</v>
      </c>
      <c r="H18" s="21">
        <v>270</v>
      </c>
      <c r="I18" s="21">
        <v>421</v>
      </c>
      <c r="J18" s="21">
        <v>145</v>
      </c>
      <c r="K18" s="21">
        <v>142</v>
      </c>
      <c r="L18" s="21">
        <v>345</v>
      </c>
      <c r="M18" s="21">
        <v>119</v>
      </c>
      <c r="N18" s="21">
        <v>171</v>
      </c>
      <c r="O18" s="21">
        <v>85</v>
      </c>
      <c r="P18" s="21">
        <v>151</v>
      </c>
      <c r="Q18" s="21">
        <v>73</v>
      </c>
      <c r="R18" s="21">
        <v>1621</v>
      </c>
      <c r="S18" s="21">
        <v>72</v>
      </c>
      <c r="T18" s="21">
        <v>-776</v>
      </c>
      <c r="U18" s="21">
        <v>55</v>
      </c>
      <c r="V18" s="21">
        <v>1322</v>
      </c>
      <c r="W18" s="21">
        <v>119</v>
      </c>
      <c r="X18" s="21">
        <v>-1160</v>
      </c>
      <c r="Y18" s="21">
        <v>49</v>
      </c>
      <c r="Z18" s="21">
        <v>1419</v>
      </c>
      <c r="AA18" s="21">
        <v>55</v>
      </c>
      <c r="AB18" s="21">
        <v>-940</v>
      </c>
      <c r="AC18" s="21">
        <v>332</v>
      </c>
      <c r="AD18" s="21">
        <v>668</v>
      </c>
      <c r="AE18" s="21">
        <v>547</v>
      </c>
      <c r="AF18" s="21">
        <v>859</v>
      </c>
      <c r="AG18" s="21">
        <v>-41</v>
      </c>
      <c r="AH18" s="21">
        <v>1240</v>
      </c>
      <c r="AI18" s="21">
        <v>1052</v>
      </c>
      <c r="AJ18" s="21">
        <v>1160</v>
      </c>
      <c r="AK18" s="21">
        <v>94</v>
      </c>
      <c r="AL18" s="21">
        <v>1549</v>
      </c>
      <c r="AM18" s="21">
        <v>461</v>
      </c>
      <c r="AN18" s="21">
        <v>1007</v>
      </c>
      <c r="AO18" s="21">
        <v>57</v>
      </c>
      <c r="AP18" s="21">
        <v>290</v>
      </c>
      <c r="AQ18" s="21">
        <v>2514</v>
      </c>
      <c r="AR18" s="21">
        <v>2507</v>
      </c>
      <c r="AS18" s="21">
        <v>368</v>
      </c>
      <c r="AT18" s="21">
        <v>1795</v>
      </c>
      <c r="AU18" s="21">
        <v>1547</v>
      </c>
      <c r="AV18" s="21">
        <v>841</v>
      </c>
      <c r="AW18" s="21">
        <v>1342</v>
      </c>
      <c r="AX18" s="21">
        <v>1028</v>
      </c>
      <c r="AY18" s="21">
        <v>764</v>
      </c>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P18" s="172">
        <f t="shared" ca="1" si="2"/>
        <v>-783</v>
      </c>
      <c r="CR18" s="174">
        <f t="shared" ca="1" si="3"/>
        <v>0.49385908209437623</v>
      </c>
    </row>
    <row r="19" spans="2:96">
      <c r="B19" s="152" t="s">
        <v>171</v>
      </c>
      <c r="C19" s="14"/>
      <c r="D19" s="14"/>
      <c r="E19" s="21">
        <v>3081</v>
      </c>
      <c r="F19" s="21">
        <v>1355</v>
      </c>
      <c r="G19" s="21">
        <v>32</v>
      </c>
      <c r="H19" s="21">
        <v>385</v>
      </c>
      <c r="I19" s="21">
        <v>2002</v>
      </c>
      <c r="J19" s="21">
        <v>1325</v>
      </c>
      <c r="K19" s="21">
        <v>4015</v>
      </c>
      <c r="L19" s="21">
        <v>4593</v>
      </c>
      <c r="M19" s="21">
        <v>6749</v>
      </c>
      <c r="N19" s="21">
        <v>773</v>
      </c>
      <c r="O19" s="21">
        <v>1582</v>
      </c>
      <c r="P19" s="21">
        <v>232</v>
      </c>
      <c r="Q19" s="21">
        <v>1667</v>
      </c>
      <c r="R19" s="21">
        <v>669</v>
      </c>
      <c r="S19" s="21">
        <v>982</v>
      </c>
      <c r="T19" s="21">
        <v>-987</v>
      </c>
      <c r="U19" s="21">
        <v>3593</v>
      </c>
      <c r="V19" s="21">
        <v>617</v>
      </c>
      <c r="W19" s="21">
        <v>583</v>
      </c>
      <c r="X19" s="21">
        <v>-547</v>
      </c>
      <c r="Y19" s="21">
        <v>1695</v>
      </c>
      <c r="Z19" s="21">
        <v>837</v>
      </c>
      <c r="AA19" s="21">
        <v>1183</v>
      </c>
      <c r="AB19" s="21">
        <v>-1700</v>
      </c>
      <c r="AC19" s="21">
        <v>496</v>
      </c>
      <c r="AD19" s="21">
        <v>840</v>
      </c>
      <c r="AE19" s="21">
        <v>948</v>
      </c>
      <c r="AF19" s="21">
        <v>510</v>
      </c>
      <c r="AG19" s="21">
        <v>1056</v>
      </c>
      <c r="AH19" s="21">
        <v>967</v>
      </c>
      <c r="AI19" s="21">
        <v>657</v>
      </c>
      <c r="AJ19" s="21">
        <v>-164</v>
      </c>
      <c r="AK19" s="21">
        <v>906</v>
      </c>
      <c r="AL19" s="21">
        <v>709</v>
      </c>
      <c r="AM19" s="21">
        <v>1172</v>
      </c>
      <c r="AN19" s="21">
        <v>-653</v>
      </c>
      <c r="AO19" s="21">
        <v>3688</v>
      </c>
      <c r="AP19" s="21">
        <v>6104</v>
      </c>
      <c r="AQ19" s="21">
        <v>7815</v>
      </c>
      <c r="AR19" s="21">
        <v>4303</v>
      </c>
      <c r="AS19" s="21">
        <v>6579</v>
      </c>
      <c r="AT19" s="21">
        <v>6710</v>
      </c>
      <c r="AU19" s="21">
        <v>6543</v>
      </c>
      <c r="AV19" s="21">
        <v>5075</v>
      </c>
      <c r="AW19" s="21">
        <v>5577</v>
      </c>
      <c r="AX19" s="21">
        <v>6138</v>
      </c>
      <c r="AY19" s="21">
        <v>6150</v>
      </c>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P19" s="172">
        <f t="shared" ca="1" si="2"/>
        <v>-393</v>
      </c>
      <c r="CR19" s="174">
        <f t="shared" ca="1" si="3"/>
        <v>0.93993580926180653</v>
      </c>
    </row>
    <row r="20" spans="2:96">
      <c r="B20" s="152" t="s">
        <v>172</v>
      </c>
      <c r="C20" s="14"/>
      <c r="D20" s="14"/>
      <c r="E20" s="21">
        <v>4</v>
      </c>
      <c r="F20" s="21">
        <v>308</v>
      </c>
      <c r="G20" s="21">
        <v>60</v>
      </c>
      <c r="H20" s="21">
        <v>-25</v>
      </c>
      <c r="I20" s="21">
        <v>-5</v>
      </c>
      <c r="J20" s="21">
        <v>175</v>
      </c>
      <c r="K20" s="21">
        <v>116</v>
      </c>
      <c r="L20" s="21">
        <v>-62</v>
      </c>
      <c r="M20" s="21">
        <v>-12</v>
      </c>
      <c r="N20" s="21">
        <v>174</v>
      </c>
      <c r="O20" s="21">
        <v>78</v>
      </c>
      <c r="P20" s="21">
        <v>-20</v>
      </c>
      <c r="Q20" s="21">
        <v>41</v>
      </c>
      <c r="R20" s="21">
        <v>223</v>
      </c>
      <c r="S20" s="21">
        <v>129</v>
      </c>
      <c r="T20" s="21">
        <v>4</v>
      </c>
      <c r="U20" s="21">
        <v>60</v>
      </c>
      <c r="V20" s="21">
        <v>130</v>
      </c>
      <c r="W20" s="21">
        <v>0</v>
      </c>
      <c r="X20" s="21">
        <v>106</v>
      </c>
      <c r="Y20" s="21">
        <v>-184</v>
      </c>
      <c r="Z20" s="21">
        <v>329</v>
      </c>
      <c r="AA20" s="21">
        <v>37</v>
      </c>
      <c r="AB20" s="21">
        <v>44</v>
      </c>
      <c r="AC20" s="21">
        <v>8</v>
      </c>
      <c r="AD20" s="21">
        <v>184</v>
      </c>
      <c r="AE20" s="21">
        <v>165</v>
      </c>
      <c r="AF20" s="21">
        <v>13</v>
      </c>
      <c r="AG20" s="21">
        <v>56</v>
      </c>
      <c r="AH20" s="21">
        <v>253</v>
      </c>
      <c r="AI20" s="21">
        <v>221</v>
      </c>
      <c r="AJ20" s="21">
        <v>19</v>
      </c>
      <c r="AK20" s="21">
        <v>41</v>
      </c>
      <c r="AL20" s="21">
        <v>173</v>
      </c>
      <c r="AM20" s="21">
        <v>214</v>
      </c>
      <c r="AN20" s="21">
        <v>-50</v>
      </c>
      <c r="AO20" s="21">
        <v>0</v>
      </c>
      <c r="AP20" s="21">
        <v>71</v>
      </c>
      <c r="AQ20" s="21">
        <v>64</v>
      </c>
      <c r="AR20" s="21">
        <v>-1</v>
      </c>
      <c r="AS20" s="21">
        <v>-2</v>
      </c>
      <c r="AT20" s="21">
        <v>106</v>
      </c>
      <c r="AU20" s="21">
        <v>221</v>
      </c>
      <c r="AV20" s="21">
        <v>41</v>
      </c>
      <c r="AW20" s="21">
        <v>44</v>
      </c>
      <c r="AX20" s="21">
        <v>90</v>
      </c>
      <c r="AY20" s="21">
        <v>56</v>
      </c>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P20" s="172">
        <f t="shared" ca="1" si="2"/>
        <v>-165</v>
      </c>
      <c r="CR20" s="174">
        <f t="shared" ca="1" si="3"/>
        <v>0.25339366515837103</v>
      </c>
    </row>
    <row r="21" spans="2:96">
      <c r="B21" s="164" t="s">
        <v>173</v>
      </c>
      <c r="C21" s="50"/>
      <c r="D21" s="50"/>
      <c r="E21" s="54">
        <v>7451</v>
      </c>
      <c r="F21" s="54">
        <v>17811</v>
      </c>
      <c r="G21" s="54">
        <v>23743</v>
      </c>
      <c r="H21" s="54">
        <v>5963</v>
      </c>
      <c r="I21" s="54">
        <v>6489</v>
      </c>
      <c r="J21" s="54">
        <v>15931</v>
      </c>
      <c r="K21" s="54">
        <v>20626</v>
      </c>
      <c r="L21" s="54">
        <v>4821</v>
      </c>
      <c r="M21" s="54">
        <v>4214</v>
      </c>
      <c r="N21" s="54">
        <v>22780</v>
      </c>
      <c r="O21" s="54">
        <v>25929</v>
      </c>
      <c r="P21" s="54">
        <v>3678</v>
      </c>
      <c r="Q21" s="54">
        <v>13707</v>
      </c>
      <c r="R21" s="54">
        <v>18467</v>
      </c>
      <c r="S21" s="54">
        <v>26059</v>
      </c>
      <c r="T21" s="54">
        <v>5486</v>
      </c>
      <c r="U21" s="54">
        <v>18233</v>
      </c>
      <c r="V21" s="54">
        <v>18814</v>
      </c>
      <c r="W21" s="54">
        <v>30198.999999999993</v>
      </c>
      <c r="X21" s="54">
        <v>3040.0000000000073</v>
      </c>
      <c r="Y21" s="54">
        <v>12652</v>
      </c>
      <c r="Z21" s="54">
        <v>33637</v>
      </c>
      <c r="AA21" s="54">
        <v>33000</v>
      </c>
      <c r="AB21" s="54">
        <v>-848</v>
      </c>
      <c r="AC21" s="54">
        <v>17120</v>
      </c>
      <c r="AD21" s="54">
        <v>25610</v>
      </c>
      <c r="AE21" s="54">
        <v>43879</v>
      </c>
      <c r="AF21" s="54">
        <v>-7657</v>
      </c>
      <c r="AG21" s="54">
        <v>19027</v>
      </c>
      <c r="AH21" s="54">
        <v>44574</v>
      </c>
      <c r="AI21" s="54">
        <v>43606</v>
      </c>
      <c r="AJ21" s="54">
        <v>-3226.7606562945148</v>
      </c>
      <c r="AK21" s="54">
        <v>21251.699999999983</v>
      </c>
      <c r="AL21" s="54">
        <v>24971</v>
      </c>
      <c r="AM21" s="54">
        <v>30080.300000000017</v>
      </c>
      <c r="AN21" s="54">
        <v>507</v>
      </c>
      <c r="AO21" s="54">
        <v>14193</v>
      </c>
      <c r="AP21" s="54">
        <v>18774</v>
      </c>
      <c r="AQ21" s="54">
        <v>26515.433358278446</v>
      </c>
      <c r="AR21" s="54">
        <v>-6469.4333582784457</v>
      </c>
      <c r="AS21" s="54">
        <v>21327</v>
      </c>
      <c r="AT21" s="54">
        <v>28207</v>
      </c>
      <c r="AU21" s="54">
        <v>50534</v>
      </c>
      <c r="AV21" s="54">
        <v>946</v>
      </c>
      <c r="AW21" s="54">
        <v>12770</v>
      </c>
      <c r="AX21" s="54">
        <v>26719</v>
      </c>
      <c r="AY21" s="54">
        <v>44355</v>
      </c>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P21" s="172">
        <f t="shared" ca="1" si="2"/>
        <v>-6179</v>
      </c>
      <c r="CR21" s="174">
        <f t="shared" ca="1" si="3"/>
        <v>0.87772588752127279</v>
      </c>
    </row>
    <row r="22" spans="2:96">
      <c r="B22" s="152" t="s">
        <v>174</v>
      </c>
      <c r="C22" s="14"/>
      <c r="D22" s="14"/>
      <c r="E22" s="21">
        <v>943</v>
      </c>
      <c r="F22" s="21">
        <v>2752</v>
      </c>
      <c r="G22" s="21">
        <v>3912</v>
      </c>
      <c r="H22" s="21">
        <v>796</v>
      </c>
      <c r="I22" s="21">
        <v>983</v>
      </c>
      <c r="J22" s="21">
        <v>2152</v>
      </c>
      <c r="K22" s="21">
        <v>3438</v>
      </c>
      <c r="L22" s="21">
        <v>97</v>
      </c>
      <c r="M22" s="21">
        <v>1090</v>
      </c>
      <c r="N22" s="21">
        <v>2757</v>
      </c>
      <c r="O22" s="21">
        <v>4198</v>
      </c>
      <c r="P22" s="21">
        <v>7</v>
      </c>
      <c r="Q22" s="21">
        <v>1789</v>
      </c>
      <c r="R22" s="21">
        <v>3168</v>
      </c>
      <c r="S22" s="21">
        <v>4243</v>
      </c>
      <c r="T22" s="21">
        <v>589</v>
      </c>
      <c r="U22" s="21">
        <v>2770</v>
      </c>
      <c r="V22" s="21">
        <v>3078</v>
      </c>
      <c r="W22" s="21">
        <v>4791</v>
      </c>
      <c r="X22" s="21">
        <v>2955</v>
      </c>
      <c r="Y22" s="21">
        <v>2124</v>
      </c>
      <c r="Z22" s="21">
        <v>6427</v>
      </c>
      <c r="AA22" s="21">
        <v>6242</v>
      </c>
      <c r="AB22" s="21">
        <v>259</v>
      </c>
      <c r="AC22" s="21">
        <v>3011</v>
      </c>
      <c r="AD22" s="21">
        <v>5312</v>
      </c>
      <c r="AE22" s="21">
        <v>7892</v>
      </c>
      <c r="AF22" s="21">
        <v>90</v>
      </c>
      <c r="AG22" s="21">
        <v>3695</v>
      </c>
      <c r="AH22" s="21">
        <v>7515</v>
      </c>
      <c r="AI22" s="21">
        <v>8038</v>
      </c>
      <c r="AJ22" s="21">
        <v>-1462</v>
      </c>
      <c r="AK22" s="21">
        <v>3937</v>
      </c>
      <c r="AL22" s="21">
        <v>3285</v>
      </c>
      <c r="AM22" s="21">
        <v>4813</v>
      </c>
      <c r="AN22" s="21">
        <v>435</v>
      </c>
      <c r="AO22" s="21">
        <v>2224</v>
      </c>
      <c r="AP22" s="21">
        <v>7762</v>
      </c>
      <c r="AQ22" s="21">
        <v>4805</v>
      </c>
      <c r="AR22" s="21">
        <v>-3050</v>
      </c>
      <c r="AS22" s="21">
        <v>4100</v>
      </c>
      <c r="AT22" s="21">
        <v>4123</v>
      </c>
      <c r="AU22" s="21">
        <v>9375</v>
      </c>
      <c r="AV22" s="21">
        <v>-65</v>
      </c>
      <c r="AW22" s="21">
        <v>2210</v>
      </c>
      <c r="AX22" s="21">
        <v>5562</v>
      </c>
      <c r="AY22" s="21">
        <v>8663</v>
      </c>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P22" s="172">
        <f t="shared" ca="1" si="2"/>
        <v>-712</v>
      </c>
      <c r="CR22" s="174">
        <f t="shared" ca="1" si="3"/>
        <v>0.92405333333333328</v>
      </c>
    </row>
    <row r="23" spans="2:96">
      <c r="B23" s="164" t="s">
        <v>175</v>
      </c>
      <c r="C23" s="50"/>
      <c r="D23" s="50"/>
      <c r="E23" s="54">
        <v>6508</v>
      </c>
      <c r="F23" s="54">
        <v>15059</v>
      </c>
      <c r="G23" s="54">
        <v>19831</v>
      </c>
      <c r="H23" s="54">
        <v>5167</v>
      </c>
      <c r="I23" s="54">
        <v>5506</v>
      </c>
      <c r="J23" s="54">
        <v>13779</v>
      </c>
      <c r="K23" s="54">
        <v>17188</v>
      </c>
      <c r="L23" s="54">
        <v>4724</v>
      </c>
      <c r="M23" s="54">
        <v>3124</v>
      </c>
      <c r="N23" s="54">
        <v>20023</v>
      </c>
      <c r="O23" s="54">
        <v>21731</v>
      </c>
      <c r="P23" s="54">
        <v>3671</v>
      </c>
      <c r="Q23" s="54">
        <v>11918</v>
      </c>
      <c r="R23" s="54">
        <v>15299</v>
      </c>
      <c r="S23" s="54">
        <v>21816</v>
      </c>
      <c r="T23" s="54">
        <v>4897</v>
      </c>
      <c r="U23" s="54">
        <v>15463</v>
      </c>
      <c r="V23" s="54">
        <v>15736</v>
      </c>
      <c r="W23" s="54">
        <v>25407.999999999993</v>
      </c>
      <c r="X23" s="54">
        <v>85.000000000007276</v>
      </c>
      <c r="Y23" s="54">
        <v>10528</v>
      </c>
      <c r="Z23" s="54">
        <v>27210</v>
      </c>
      <c r="AA23" s="54">
        <v>26758</v>
      </c>
      <c r="AB23" s="54">
        <v>-1107</v>
      </c>
      <c r="AC23" s="54">
        <v>14109</v>
      </c>
      <c r="AD23" s="54">
        <v>20298</v>
      </c>
      <c r="AE23" s="54">
        <v>35987</v>
      </c>
      <c r="AF23" s="54">
        <v>-7747</v>
      </c>
      <c r="AG23" s="54">
        <v>15332</v>
      </c>
      <c r="AH23" s="54">
        <v>37059</v>
      </c>
      <c r="AI23" s="54">
        <v>35568</v>
      </c>
      <c r="AJ23" s="54">
        <v>-1764.7606562945148</v>
      </c>
      <c r="AK23" s="54">
        <v>17314.699999999983</v>
      </c>
      <c r="AL23" s="54">
        <v>21686</v>
      </c>
      <c r="AM23" s="54">
        <v>25267.300000000017</v>
      </c>
      <c r="AN23" s="54">
        <v>72</v>
      </c>
      <c r="AO23" s="54">
        <v>11969</v>
      </c>
      <c r="AP23" s="54">
        <v>11012</v>
      </c>
      <c r="AQ23" s="54">
        <v>21710.433358278446</v>
      </c>
      <c r="AR23" s="54">
        <v>-3419.4333582784457</v>
      </c>
      <c r="AS23" s="54">
        <v>17227</v>
      </c>
      <c r="AT23" s="54">
        <v>24084</v>
      </c>
      <c r="AU23" s="54">
        <v>41159</v>
      </c>
      <c r="AV23" s="54">
        <v>1011</v>
      </c>
      <c r="AW23" s="54">
        <v>10560</v>
      </c>
      <c r="AX23" s="54">
        <v>21157</v>
      </c>
      <c r="AY23" s="54">
        <v>35692</v>
      </c>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P23" s="172">
        <f t="shared" ca="1" si="2"/>
        <v>-5467</v>
      </c>
      <c r="CR23" s="174">
        <f t="shared" ca="1" si="3"/>
        <v>0.86717364367453043</v>
      </c>
    </row>
    <row r="24" spans="2:96" ht="31.5" customHeight="1">
      <c r="B24" s="150" t="s">
        <v>176</v>
      </c>
      <c r="C24" s="14"/>
      <c r="D24" s="14"/>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P24" s="172" t="str">
        <f t="shared" ca="1" si="2"/>
        <v/>
      </c>
      <c r="CR24" s="174" t="str">
        <f t="shared" ca="1" si="3"/>
        <v/>
      </c>
    </row>
    <row r="25" spans="2:96">
      <c r="B25" s="152" t="s">
        <v>177</v>
      </c>
      <c r="C25" s="14"/>
      <c r="D25" s="14"/>
      <c r="E25" s="21">
        <v>0</v>
      </c>
      <c r="F25" s="21">
        <v>0</v>
      </c>
      <c r="G25" s="21">
        <v>0</v>
      </c>
      <c r="H25" s="21">
        <v>0</v>
      </c>
      <c r="I25" s="21">
        <v>0</v>
      </c>
      <c r="J25" s="21">
        <v>0</v>
      </c>
      <c r="K25" s="21">
        <v>0</v>
      </c>
      <c r="L25" s="21">
        <v>0</v>
      </c>
      <c r="M25" s="21">
        <v>0</v>
      </c>
      <c r="N25" s="21">
        <v>0</v>
      </c>
      <c r="O25" s="21">
        <v>0</v>
      </c>
      <c r="P25" s="21">
        <v>0</v>
      </c>
      <c r="Q25" s="21">
        <v>0</v>
      </c>
      <c r="R25" s="21">
        <v>0</v>
      </c>
      <c r="S25" s="21">
        <v>0</v>
      </c>
      <c r="T25" s="21">
        <v>0</v>
      </c>
      <c r="U25" s="21">
        <v>0</v>
      </c>
      <c r="V25" s="21">
        <v>0</v>
      </c>
      <c r="W25" s="21">
        <v>0</v>
      </c>
      <c r="X25" s="21">
        <v>0</v>
      </c>
      <c r="Y25" s="21">
        <v>0</v>
      </c>
      <c r="Z25" s="21">
        <v>0</v>
      </c>
      <c r="AA25" s="21">
        <v>0</v>
      </c>
      <c r="AB25" s="21">
        <v>0</v>
      </c>
      <c r="AC25" s="21">
        <v>0</v>
      </c>
      <c r="AD25" s="21">
        <v>0</v>
      </c>
      <c r="AE25" s="21">
        <v>0</v>
      </c>
      <c r="AF25" s="21">
        <v>0</v>
      </c>
      <c r="AG25" s="21">
        <v>0</v>
      </c>
      <c r="AH25" s="21">
        <v>0</v>
      </c>
      <c r="AI25" s="21">
        <v>0</v>
      </c>
      <c r="AJ25" s="21">
        <v>0</v>
      </c>
      <c r="AK25" s="21">
        <v>0</v>
      </c>
      <c r="AL25" s="21">
        <v>0</v>
      </c>
      <c r="AM25" s="21">
        <v>0</v>
      </c>
      <c r="AN25" s="21">
        <v>0</v>
      </c>
      <c r="AO25" s="21">
        <v>0</v>
      </c>
      <c r="AP25" s="21">
        <v>0</v>
      </c>
      <c r="AQ25" s="21">
        <v>0</v>
      </c>
      <c r="AR25" s="21">
        <v>0</v>
      </c>
      <c r="AS25" s="21">
        <v>0</v>
      </c>
      <c r="AT25" s="21">
        <v>0</v>
      </c>
      <c r="AU25" s="21">
        <v>0</v>
      </c>
      <c r="AV25" s="21">
        <v>0</v>
      </c>
      <c r="AW25" s="21">
        <v>0</v>
      </c>
      <c r="AX25" s="21">
        <v>0</v>
      </c>
      <c r="AY25" s="21">
        <v>0</v>
      </c>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P25" s="172" t="str">
        <f t="shared" ca="1" si="2"/>
        <v/>
      </c>
      <c r="CR25" s="174" t="str">
        <f t="shared" ca="1" si="3"/>
        <v/>
      </c>
    </row>
    <row r="26" spans="2:96" ht="30.75" customHeight="1">
      <c r="B26" s="154" t="s">
        <v>178</v>
      </c>
      <c r="C26" s="15"/>
      <c r="D26" s="15"/>
      <c r="E26" s="22">
        <v>6508</v>
      </c>
      <c r="F26" s="22">
        <v>15059</v>
      </c>
      <c r="G26" s="22">
        <v>19831</v>
      </c>
      <c r="H26" s="22">
        <v>5167</v>
      </c>
      <c r="I26" s="22">
        <v>5506</v>
      </c>
      <c r="J26" s="22">
        <v>13779</v>
      </c>
      <c r="K26" s="22">
        <v>17188</v>
      </c>
      <c r="L26" s="22">
        <v>4724</v>
      </c>
      <c r="M26" s="22">
        <v>3124</v>
      </c>
      <c r="N26" s="22">
        <v>20023</v>
      </c>
      <c r="O26" s="22">
        <v>21731</v>
      </c>
      <c r="P26" s="22">
        <v>3671</v>
      </c>
      <c r="Q26" s="22">
        <v>11918</v>
      </c>
      <c r="R26" s="22">
        <v>15299</v>
      </c>
      <c r="S26" s="22">
        <v>21816</v>
      </c>
      <c r="T26" s="22">
        <v>4897</v>
      </c>
      <c r="U26" s="22">
        <v>15463</v>
      </c>
      <c r="V26" s="22">
        <v>15736</v>
      </c>
      <c r="W26" s="22">
        <v>25407.999999999993</v>
      </c>
      <c r="X26" s="22">
        <v>85.000000000007276</v>
      </c>
      <c r="Y26" s="22">
        <v>10528</v>
      </c>
      <c r="Z26" s="22">
        <v>27210</v>
      </c>
      <c r="AA26" s="22">
        <v>26758</v>
      </c>
      <c r="AB26" s="22">
        <v>-1107</v>
      </c>
      <c r="AC26" s="22">
        <v>14109</v>
      </c>
      <c r="AD26" s="22">
        <v>20298</v>
      </c>
      <c r="AE26" s="22">
        <v>35987</v>
      </c>
      <c r="AF26" s="22">
        <v>-7747</v>
      </c>
      <c r="AG26" s="22">
        <v>15332</v>
      </c>
      <c r="AH26" s="22">
        <v>37059</v>
      </c>
      <c r="AI26" s="22">
        <v>35568</v>
      </c>
      <c r="AJ26" s="22">
        <v>-1764.7606562945148</v>
      </c>
      <c r="AK26" s="22">
        <v>17314.699999999983</v>
      </c>
      <c r="AL26" s="22">
        <v>21686</v>
      </c>
      <c r="AM26" s="22">
        <v>25267.300000000017</v>
      </c>
      <c r="AN26" s="22">
        <v>72</v>
      </c>
      <c r="AO26" s="22">
        <v>11969</v>
      </c>
      <c r="AP26" s="22">
        <v>11012</v>
      </c>
      <c r="AQ26" s="22">
        <v>21710.433358278446</v>
      </c>
      <c r="AR26" s="22">
        <v>-3419.4333582784457</v>
      </c>
      <c r="AS26" s="22">
        <v>17227</v>
      </c>
      <c r="AT26" s="22">
        <v>24084</v>
      </c>
      <c r="AU26" s="22">
        <v>41159</v>
      </c>
      <c r="AV26" s="22">
        <v>1011</v>
      </c>
      <c r="AW26" s="22">
        <v>10560</v>
      </c>
      <c r="AX26" s="22">
        <v>21157</v>
      </c>
      <c r="AY26" s="22">
        <v>35692</v>
      </c>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P26" s="172">
        <f t="shared" ca="1" si="2"/>
        <v>-5467</v>
      </c>
      <c r="CR26" s="174">
        <f t="shared" ca="1" si="3"/>
        <v>0.86717364367453043</v>
      </c>
    </row>
    <row r="27" spans="2:96" ht="26.25" customHeight="1">
      <c r="B27" s="159"/>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P27" s="172" t="str">
        <f t="shared" ca="1" si="2"/>
        <v/>
      </c>
      <c r="CR27" s="174" t="str">
        <f t="shared" ca="1" si="3"/>
        <v/>
      </c>
    </row>
    <row r="28" spans="2:96">
      <c r="B28" s="150" t="s">
        <v>179</v>
      </c>
      <c r="C28" s="16"/>
      <c r="D28" s="16"/>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P28" s="172" t="str">
        <f t="shared" ca="1" si="2"/>
        <v/>
      </c>
      <c r="CR28" s="174" t="str">
        <f t="shared" ca="1" si="3"/>
        <v/>
      </c>
    </row>
    <row r="29" spans="2:96" ht="13.5" customHeight="1">
      <c r="B29" s="249" t="s">
        <v>180</v>
      </c>
      <c r="C29" s="14"/>
      <c r="D29" s="14"/>
      <c r="E29" s="21"/>
      <c r="F29" s="21"/>
      <c r="G29" s="21"/>
      <c r="H29" s="21"/>
      <c r="I29" s="21"/>
      <c r="J29" s="21"/>
      <c r="K29" s="21"/>
      <c r="L29" s="21"/>
      <c r="M29" s="21"/>
      <c r="N29" s="21"/>
      <c r="O29" s="21"/>
      <c r="P29" s="21"/>
      <c r="Q29" s="21"/>
      <c r="R29" s="21"/>
      <c r="S29" s="21"/>
      <c r="T29" s="21"/>
      <c r="U29" s="21"/>
      <c r="V29" s="21"/>
      <c r="W29" s="21"/>
      <c r="X29" s="21"/>
      <c r="Y29" s="21"/>
      <c r="Z29" s="21"/>
      <c r="AA29" s="21"/>
      <c r="AB29" s="37"/>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P29" s="172" t="str">
        <f t="shared" ca="1" si="2"/>
        <v/>
      </c>
      <c r="CR29" s="174" t="str">
        <f t="shared" ca="1" si="3"/>
        <v/>
      </c>
    </row>
    <row r="30" spans="2:96">
      <c r="B30" s="152" t="s">
        <v>181</v>
      </c>
      <c r="C30" s="14"/>
      <c r="D30" s="14"/>
      <c r="E30" s="21">
        <v>2056</v>
      </c>
      <c r="F30" s="21">
        <v>171</v>
      </c>
      <c r="G30" s="21">
        <v>-2664</v>
      </c>
      <c r="H30" s="21">
        <v>-1591</v>
      </c>
      <c r="I30" s="21">
        <v>-12920</v>
      </c>
      <c r="J30" s="21">
        <v>-1648</v>
      </c>
      <c r="K30" s="21">
        <v>-320</v>
      </c>
      <c r="L30" s="21">
        <v>-1942</v>
      </c>
      <c r="M30" s="21">
        <v>-9461</v>
      </c>
      <c r="N30" s="21">
        <v>2129</v>
      </c>
      <c r="O30" s="21">
        <v>-1156</v>
      </c>
      <c r="P30" s="21">
        <v>-2420</v>
      </c>
      <c r="Q30" s="21">
        <v>-3284</v>
      </c>
      <c r="R30" s="21">
        <v>3127</v>
      </c>
      <c r="S30" s="21">
        <v>-2157</v>
      </c>
      <c r="T30" s="21">
        <v>1601</v>
      </c>
      <c r="U30" s="21">
        <v>-1896</v>
      </c>
      <c r="V30" s="21">
        <v>-1320</v>
      </c>
      <c r="W30" s="21">
        <v>-1091</v>
      </c>
      <c r="X30" s="21">
        <v>-1643</v>
      </c>
      <c r="Y30" s="21">
        <v>978</v>
      </c>
      <c r="Z30" s="21">
        <v>2345</v>
      </c>
      <c r="AA30" s="21">
        <v>-2819</v>
      </c>
      <c r="AB30" s="21">
        <v>1593</v>
      </c>
      <c r="AC30" s="21">
        <v>1209</v>
      </c>
      <c r="AD30" s="21">
        <v>506</v>
      </c>
      <c r="AE30" s="21">
        <v>5730</v>
      </c>
      <c r="AF30" s="21">
        <v>-1187</v>
      </c>
      <c r="AG30" s="21">
        <v>-3808</v>
      </c>
      <c r="AH30" s="21">
        <v>-244</v>
      </c>
      <c r="AI30" s="21">
        <v>-2926</v>
      </c>
      <c r="AJ30" s="21">
        <v>-2979</v>
      </c>
      <c r="AK30" s="21">
        <v>5564</v>
      </c>
      <c r="AL30" s="21">
        <v>-3810</v>
      </c>
      <c r="AM30" s="21">
        <v>3387</v>
      </c>
      <c r="AN30" s="21">
        <v>-2352</v>
      </c>
      <c r="AO30" s="21">
        <v>-371</v>
      </c>
      <c r="AP30" s="21">
        <v>-1915</v>
      </c>
      <c r="AQ30" s="21">
        <v>-1749</v>
      </c>
      <c r="AR30" s="21">
        <v>-14291</v>
      </c>
      <c r="AS30" s="21">
        <v>2115</v>
      </c>
      <c r="AT30" s="21">
        <v>-4160</v>
      </c>
      <c r="AU30" s="21">
        <v>2134</v>
      </c>
      <c r="AV30" s="21">
        <v>-8815</v>
      </c>
      <c r="AW30" s="21">
        <v>-2879</v>
      </c>
      <c r="AX30" s="21">
        <v>-2302</v>
      </c>
      <c r="AY30" s="21">
        <v>-3770</v>
      </c>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P30" s="172">
        <f t="shared" ca="1" si="2"/>
        <v>-5904</v>
      </c>
      <c r="CR30" s="174">
        <f t="shared" ca="1" si="3"/>
        <v>-1.7666354264292408</v>
      </c>
    </row>
    <row r="31" spans="2:96">
      <c r="B31" s="152" t="s">
        <v>182</v>
      </c>
      <c r="C31" s="14"/>
      <c r="D31" s="14"/>
      <c r="E31" s="21">
        <v>0</v>
      </c>
      <c r="F31" s="21">
        <v>0</v>
      </c>
      <c r="G31" s="21">
        <v>0</v>
      </c>
      <c r="H31" s="21">
        <v>0</v>
      </c>
      <c r="I31" s="21">
        <v>0</v>
      </c>
      <c r="J31" s="21">
        <v>0</v>
      </c>
      <c r="K31" s="21">
        <v>0</v>
      </c>
      <c r="L31" s="21">
        <v>0</v>
      </c>
      <c r="M31" s="21">
        <v>0</v>
      </c>
      <c r="N31" s="21">
        <v>0</v>
      </c>
      <c r="O31" s="21">
        <v>0</v>
      </c>
      <c r="P31" s="21">
        <v>0</v>
      </c>
      <c r="Q31" s="21">
        <v>0</v>
      </c>
      <c r="R31" s="21">
        <v>0</v>
      </c>
      <c r="S31" s="21">
        <v>0</v>
      </c>
      <c r="T31" s="21">
        <v>0</v>
      </c>
      <c r="U31" s="21">
        <v>0</v>
      </c>
      <c r="V31" s="21">
        <v>-2009</v>
      </c>
      <c r="W31" s="21">
        <v>1530</v>
      </c>
      <c r="X31" s="21">
        <v>-1302</v>
      </c>
      <c r="Y31" s="21">
        <v>1780</v>
      </c>
      <c r="Z31" s="21">
        <v>0</v>
      </c>
      <c r="AA31" s="21">
        <v>0</v>
      </c>
      <c r="AB31" s="21">
        <v>0</v>
      </c>
      <c r="AC31" s="21">
        <v>0</v>
      </c>
      <c r="AD31" s="21">
        <v>140</v>
      </c>
      <c r="AE31" s="21">
        <v>0</v>
      </c>
      <c r="AF31" s="21">
        <v>0</v>
      </c>
      <c r="AG31" s="21">
        <v>0</v>
      </c>
      <c r="AH31" s="21">
        <v>318</v>
      </c>
      <c r="AI31" s="21">
        <v>-318</v>
      </c>
      <c r="AJ31" s="21">
        <v>0</v>
      </c>
      <c r="AK31" s="21">
        <v>-2597</v>
      </c>
      <c r="AL31" s="21">
        <v>2597</v>
      </c>
      <c r="AM31" s="21">
        <v>0</v>
      </c>
      <c r="AN31" s="21">
        <v>0</v>
      </c>
      <c r="AO31" s="21">
        <v>278</v>
      </c>
      <c r="AP31" s="21">
        <v>2719</v>
      </c>
      <c r="AQ31" s="21">
        <v>-2985</v>
      </c>
      <c r="AR31" s="21">
        <v>0</v>
      </c>
      <c r="AS31" s="21">
        <v>0</v>
      </c>
      <c r="AT31" s="21">
        <v>-459</v>
      </c>
      <c r="AU31" s="21">
        <v>582</v>
      </c>
      <c r="AV31" s="21">
        <v>-385</v>
      </c>
      <c r="AW31" s="21">
        <v>0</v>
      </c>
      <c r="AX31" s="21">
        <v>0</v>
      </c>
      <c r="AY31" s="21">
        <v>0</v>
      </c>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P31" s="172">
        <f t="shared" ca="1" si="2"/>
        <v>-582</v>
      </c>
      <c r="CR31" s="174">
        <f t="shared" ca="1" si="3"/>
        <v>0</v>
      </c>
    </row>
    <row r="32" spans="2:96" ht="12" customHeight="1">
      <c r="B32" s="249" t="s">
        <v>183</v>
      </c>
      <c r="C32" s="14"/>
      <c r="D32" s="14"/>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P32" s="172" t="str">
        <f t="shared" ca="1" si="2"/>
        <v/>
      </c>
      <c r="CR32" s="174" t="str">
        <f t="shared" ca="1" si="3"/>
        <v/>
      </c>
    </row>
    <row r="33" spans="2:96" ht="24">
      <c r="B33" s="153" t="s">
        <v>184</v>
      </c>
      <c r="C33" s="14"/>
      <c r="D33" s="14"/>
      <c r="E33" s="21">
        <v>0</v>
      </c>
      <c r="F33" s="21">
        <v>14</v>
      </c>
      <c r="G33" s="21">
        <v>0</v>
      </c>
      <c r="H33" s="21">
        <v>-183</v>
      </c>
      <c r="I33" s="21">
        <v>0</v>
      </c>
      <c r="J33" s="21">
        <v>-196</v>
      </c>
      <c r="K33" s="21">
        <v>0</v>
      </c>
      <c r="L33" s="21">
        <v>-5</v>
      </c>
      <c r="M33" s="21">
        <v>0</v>
      </c>
      <c r="N33" s="21">
        <v>270</v>
      </c>
      <c r="O33" s="21">
        <v>0</v>
      </c>
      <c r="P33" s="21">
        <v>169</v>
      </c>
      <c r="Q33" s="21">
        <v>0</v>
      </c>
      <c r="R33" s="21">
        <v>68</v>
      </c>
      <c r="S33" s="21">
        <v>0</v>
      </c>
      <c r="T33" s="21">
        <v>70</v>
      </c>
      <c r="U33" s="21">
        <v>0</v>
      </c>
      <c r="V33" s="21">
        <v>-135</v>
      </c>
      <c r="W33" s="21">
        <v>0</v>
      </c>
      <c r="X33" s="21">
        <v>289</v>
      </c>
      <c r="Y33" s="21">
        <v>0</v>
      </c>
      <c r="Z33" s="21">
        <v>-159</v>
      </c>
      <c r="AA33" s="21">
        <v>0</v>
      </c>
      <c r="AB33" s="21">
        <v>197</v>
      </c>
      <c r="AC33" s="21">
        <v>0</v>
      </c>
      <c r="AD33" s="21">
        <v>-464</v>
      </c>
      <c r="AE33" s="21">
        <v>0</v>
      </c>
      <c r="AF33" s="21">
        <v>-294</v>
      </c>
      <c r="AG33" s="21">
        <v>0</v>
      </c>
      <c r="AH33" s="21">
        <v>-428</v>
      </c>
      <c r="AI33" s="21">
        <v>0</v>
      </c>
      <c r="AJ33" s="21">
        <v>833</v>
      </c>
      <c r="AK33" s="21">
        <v>0</v>
      </c>
      <c r="AL33" s="21">
        <v>-758</v>
      </c>
      <c r="AM33" s="21">
        <v>686</v>
      </c>
      <c r="AN33" s="21">
        <v>-801</v>
      </c>
      <c r="AO33" s="21">
        <v>0</v>
      </c>
      <c r="AP33" s="21">
        <v>848</v>
      </c>
      <c r="AQ33" s="21">
        <v>0</v>
      </c>
      <c r="AR33" s="21">
        <v>629</v>
      </c>
      <c r="AS33" s="21">
        <v>0</v>
      </c>
      <c r="AT33" s="21">
        <v>-2430</v>
      </c>
      <c r="AU33" s="21">
        <v>1933</v>
      </c>
      <c r="AV33" s="21">
        <v>26</v>
      </c>
      <c r="AW33" s="21">
        <v>-56</v>
      </c>
      <c r="AX33" s="21">
        <v>479</v>
      </c>
      <c r="AY33" s="21">
        <v>25</v>
      </c>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P33" s="172">
        <f t="shared" ca="1" si="2"/>
        <v>-1908</v>
      </c>
      <c r="CR33" s="174">
        <f t="shared" ca="1" si="3"/>
        <v>1.2933264355923435E-2</v>
      </c>
    </row>
    <row r="34" spans="2:96">
      <c r="B34" s="164" t="s">
        <v>185</v>
      </c>
      <c r="C34" s="50"/>
      <c r="D34" s="50"/>
      <c r="E34" s="54">
        <v>2056</v>
      </c>
      <c r="F34" s="54">
        <v>185</v>
      </c>
      <c r="G34" s="54">
        <v>-2664</v>
      </c>
      <c r="H34" s="54">
        <v>-1774</v>
      </c>
      <c r="I34" s="54">
        <v>-12920</v>
      </c>
      <c r="J34" s="54">
        <v>-1844</v>
      </c>
      <c r="K34" s="54">
        <v>-320</v>
      </c>
      <c r="L34" s="54">
        <v>-1947</v>
      </c>
      <c r="M34" s="54">
        <v>-9461</v>
      </c>
      <c r="N34" s="54">
        <v>2399</v>
      </c>
      <c r="O34" s="54">
        <v>-1156</v>
      </c>
      <c r="P34" s="54">
        <v>-2251</v>
      </c>
      <c r="Q34" s="54">
        <v>-3284</v>
      </c>
      <c r="R34" s="54">
        <v>3195</v>
      </c>
      <c r="S34" s="54">
        <v>-2157</v>
      </c>
      <c r="T34" s="54">
        <v>1671</v>
      </c>
      <c r="U34" s="54">
        <v>-1896</v>
      </c>
      <c r="V34" s="54">
        <v>-3464</v>
      </c>
      <c r="W34" s="54">
        <v>439</v>
      </c>
      <c r="X34" s="54">
        <v>-2656</v>
      </c>
      <c r="Y34" s="54">
        <v>2758</v>
      </c>
      <c r="Z34" s="54">
        <v>2186</v>
      </c>
      <c r="AA34" s="54">
        <v>-2819</v>
      </c>
      <c r="AB34" s="54">
        <v>1790</v>
      </c>
      <c r="AC34" s="54">
        <v>1209</v>
      </c>
      <c r="AD34" s="54">
        <v>182</v>
      </c>
      <c r="AE34" s="54">
        <v>5730</v>
      </c>
      <c r="AF34" s="54">
        <v>-1481</v>
      </c>
      <c r="AG34" s="54">
        <v>-3808</v>
      </c>
      <c r="AH34" s="54">
        <v>-354</v>
      </c>
      <c r="AI34" s="54">
        <v>-3244</v>
      </c>
      <c r="AJ34" s="54">
        <v>-2146</v>
      </c>
      <c r="AK34" s="54">
        <v>2967</v>
      </c>
      <c r="AL34" s="54">
        <v>-1971</v>
      </c>
      <c r="AM34" s="54">
        <v>4073</v>
      </c>
      <c r="AN34" s="54">
        <v>-3153</v>
      </c>
      <c r="AO34" s="54">
        <v>-93</v>
      </c>
      <c r="AP34" s="54">
        <v>1652</v>
      </c>
      <c r="AQ34" s="54">
        <v>-4734</v>
      </c>
      <c r="AR34" s="54">
        <v>-13662</v>
      </c>
      <c r="AS34" s="54">
        <v>2115</v>
      </c>
      <c r="AT34" s="54">
        <v>-7049</v>
      </c>
      <c r="AU34" s="54">
        <v>4649</v>
      </c>
      <c r="AV34" s="54">
        <v>-9174</v>
      </c>
      <c r="AW34" s="54">
        <v>-2935</v>
      </c>
      <c r="AX34" s="54">
        <v>-1823</v>
      </c>
      <c r="AY34" s="54">
        <v>-3745</v>
      </c>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P34" s="172">
        <f t="shared" ca="1" si="2"/>
        <v>-8394</v>
      </c>
      <c r="CR34" s="174">
        <f t="shared" ca="1" si="3"/>
        <v>-0.80554958055495807</v>
      </c>
    </row>
    <row r="35" spans="2:96" ht="36.75" customHeight="1">
      <c r="B35" s="156" t="s">
        <v>186</v>
      </c>
      <c r="C35" s="51"/>
      <c r="D35" s="51"/>
      <c r="E35" s="57">
        <v>8564</v>
      </c>
      <c r="F35" s="57">
        <v>15244</v>
      </c>
      <c r="G35" s="57">
        <v>17167</v>
      </c>
      <c r="H35" s="57">
        <v>3393</v>
      </c>
      <c r="I35" s="57">
        <v>-7414</v>
      </c>
      <c r="J35" s="57">
        <v>11935</v>
      </c>
      <c r="K35" s="57">
        <v>16868</v>
      </c>
      <c r="L35" s="57">
        <v>2777</v>
      </c>
      <c r="M35" s="57">
        <v>-6337</v>
      </c>
      <c r="N35" s="57">
        <v>22422</v>
      </c>
      <c r="O35" s="57">
        <v>20575</v>
      </c>
      <c r="P35" s="57">
        <v>1420</v>
      </c>
      <c r="Q35" s="57">
        <v>8634</v>
      </c>
      <c r="R35" s="57">
        <v>18494</v>
      </c>
      <c r="S35" s="57">
        <v>19659</v>
      </c>
      <c r="T35" s="57">
        <v>6568</v>
      </c>
      <c r="U35" s="57">
        <v>13567</v>
      </c>
      <c r="V35" s="57">
        <v>12272</v>
      </c>
      <c r="W35" s="57">
        <v>25846.999999999993</v>
      </c>
      <c r="X35" s="57">
        <v>-2570.9999999999927</v>
      </c>
      <c r="Y35" s="57">
        <v>13286</v>
      </c>
      <c r="Z35" s="57">
        <v>29396</v>
      </c>
      <c r="AA35" s="57">
        <v>23939</v>
      </c>
      <c r="AB35" s="57">
        <v>683</v>
      </c>
      <c r="AC35" s="57">
        <v>15318</v>
      </c>
      <c r="AD35" s="57">
        <v>20480</v>
      </c>
      <c r="AE35" s="57">
        <v>41717</v>
      </c>
      <c r="AF35" s="57">
        <v>-9228</v>
      </c>
      <c r="AG35" s="57">
        <v>11524</v>
      </c>
      <c r="AH35" s="57">
        <v>36705</v>
      </c>
      <c r="AI35" s="57">
        <v>32324</v>
      </c>
      <c r="AJ35" s="57">
        <v>-3910.7606562945148</v>
      </c>
      <c r="AK35" s="57">
        <v>20281.699999999983</v>
      </c>
      <c r="AL35" s="57">
        <v>19715</v>
      </c>
      <c r="AM35" s="57">
        <v>29340.300000000017</v>
      </c>
      <c r="AN35" s="57">
        <v>-3081</v>
      </c>
      <c r="AO35" s="57">
        <v>11876</v>
      </c>
      <c r="AP35" s="57">
        <v>12664</v>
      </c>
      <c r="AQ35" s="57">
        <v>16976.433358278446</v>
      </c>
      <c r="AR35" s="57">
        <v>-17081.433358278446</v>
      </c>
      <c r="AS35" s="57">
        <v>19342</v>
      </c>
      <c r="AT35" s="57">
        <v>17035</v>
      </c>
      <c r="AU35" s="57">
        <v>45808</v>
      </c>
      <c r="AV35" s="57">
        <v>-8163</v>
      </c>
      <c r="AW35" s="57">
        <v>7625</v>
      </c>
      <c r="AX35" s="57">
        <v>19334</v>
      </c>
      <c r="AY35" s="57">
        <v>31947</v>
      </c>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P35" s="172">
        <f t="shared" ca="1" si="2"/>
        <v>-13861</v>
      </c>
      <c r="CR35" s="174">
        <f t="shared" ca="1" si="3"/>
        <v>0.6974109325881942</v>
      </c>
    </row>
    <row r="36" spans="2:96" ht="26.25" customHeight="1">
      <c r="B36" s="249" t="s">
        <v>187</v>
      </c>
      <c r="C36" s="14"/>
      <c r="D36" s="14"/>
      <c r="E36" s="21">
        <v>6508</v>
      </c>
      <c r="F36" s="21">
        <v>15059</v>
      </c>
      <c r="G36" s="21">
        <v>19831</v>
      </c>
      <c r="H36" s="21">
        <v>5167</v>
      </c>
      <c r="I36" s="21">
        <v>5506</v>
      </c>
      <c r="J36" s="21">
        <v>13779</v>
      </c>
      <c r="K36" s="21">
        <v>17188</v>
      </c>
      <c r="L36" s="21">
        <v>4724</v>
      </c>
      <c r="M36" s="21">
        <v>3124</v>
      </c>
      <c r="N36" s="21">
        <v>20023</v>
      </c>
      <c r="O36" s="21">
        <v>21731</v>
      </c>
      <c r="P36" s="21">
        <v>3671</v>
      </c>
      <c r="Q36" s="21">
        <v>11918</v>
      </c>
      <c r="R36" s="21">
        <v>15299</v>
      </c>
      <c r="S36" s="21">
        <v>21816</v>
      </c>
      <c r="T36" s="21">
        <v>4897</v>
      </c>
      <c r="U36" s="21">
        <v>15463</v>
      </c>
      <c r="V36" s="21">
        <v>15736</v>
      </c>
      <c r="W36" s="21">
        <v>25408</v>
      </c>
      <c r="X36" s="21">
        <v>85</v>
      </c>
      <c r="Y36" s="21">
        <v>10528</v>
      </c>
      <c r="Z36" s="21">
        <v>27210</v>
      </c>
      <c r="AA36" s="21">
        <v>26758</v>
      </c>
      <c r="AB36" s="37">
        <v>-1107</v>
      </c>
      <c r="AC36" s="21">
        <v>14109</v>
      </c>
      <c r="AD36" s="21">
        <v>20298</v>
      </c>
      <c r="AE36" s="21">
        <v>35987</v>
      </c>
      <c r="AF36" s="21">
        <v>-7747</v>
      </c>
      <c r="AG36" s="21">
        <v>15332</v>
      </c>
      <c r="AH36" s="21">
        <v>37059</v>
      </c>
      <c r="AI36" s="21">
        <v>35568</v>
      </c>
      <c r="AJ36" s="21">
        <v>-1764.9999999999854</v>
      </c>
      <c r="AK36" s="21">
        <v>17315</v>
      </c>
      <c r="AL36" s="21">
        <v>21687</v>
      </c>
      <c r="AM36" s="21">
        <v>25266</v>
      </c>
      <c r="AN36" s="21">
        <v>72</v>
      </c>
      <c r="AO36" s="21">
        <v>11969</v>
      </c>
      <c r="AP36" s="21">
        <v>11012</v>
      </c>
      <c r="AQ36" s="21">
        <v>21710</v>
      </c>
      <c r="AR36" s="21">
        <v>-3419</v>
      </c>
      <c r="AS36" s="21">
        <v>17227</v>
      </c>
      <c r="AT36" s="21">
        <v>24084</v>
      </c>
      <c r="AU36" s="21">
        <v>41159</v>
      </c>
      <c r="AV36" s="21">
        <v>1011</v>
      </c>
      <c r="AW36" s="21">
        <v>10560</v>
      </c>
      <c r="AX36" s="21">
        <v>21157</v>
      </c>
      <c r="AY36" s="21">
        <v>35692</v>
      </c>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P36" s="172">
        <f t="shared" ca="1" si="2"/>
        <v>-5467</v>
      </c>
      <c r="CR36" s="174">
        <f t="shared" ca="1" si="3"/>
        <v>0.86717364367453043</v>
      </c>
    </row>
    <row r="37" spans="2:96">
      <c r="B37" s="152" t="s">
        <v>188</v>
      </c>
      <c r="C37" s="14"/>
      <c r="D37" s="14"/>
      <c r="E37" s="21">
        <v>6301</v>
      </c>
      <c r="F37" s="21">
        <v>14377</v>
      </c>
      <c r="G37" s="21">
        <v>19083</v>
      </c>
      <c r="H37" s="21">
        <v>5322</v>
      </c>
      <c r="I37" s="21">
        <v>5582</v>
      </c>
      <c r="J37" s="21">
        <v>13512</v>
      </c>
      <c r="K37" s="21">
        <v>17175</v>
      </c>
      <c r="L37" s="21">
        <v>4780</v>
      </c>
      <c r="M37" s="21">
        <v>3014</v>
      </c>
      <c r="N37" s="21">
        <v>19805</v>
      </c>
      <c r="O37" s="21">
        <v>21421</v>
      </c>
      <c r="P37" s="21">
        <v>3751</v>
      </c>
      <c r="Q37" s="21">
        <v>11799</v>
      </c>
      <c r="R37" s="21">
        <v>14978</v>
      </c>
      <c r="S37" s="21">
        <v>21372</v>
      </c>
      <c r="T37" s="21">
        <v>4943</v>
      </c>
      <c r="U37" s="21">
        <v>15311</v>
      </c>
      <c r="V37" s="21">
        <v>15458</v>
      </c>
      <c r="W37" s="21">
        <v>24958</v>
      </c>
      <c r="X37" s="21">
        <v>165</v>
      </c>
      <c r="Y37" s="21">
        <v>10248</v>
      </c>
      <c r="Z37" s="21">
        <v>26490</v>
      </c>
      <c r="AA37" s="21">
        <v>26041</v>
      </c>
      <c r="AB37" s="21">
        <v>-1147</v>
      </c>
      <c r="AC37" s="21">
        <v>14035</v>
      </c>
      <c r="AD37" s="21">
        <v>19477</v>
      </c>
      <c r="AE37" s="21">
        <v>33749</v>
      </c>
      <c r="AF37" s="21">
        <v>-7757</v>
      </c>
      <c r="AG37" s="21">
        <v>14217</v>
      </c>
      <c r="AH37" s="21">
        <v>33619</v>
      </c>
      <c r="AI37" s="21">
        <v>32601</v>
      </c>
      <c r="AJ37" s="21">
        <v>-2472.9999999999854</v>
      </c>
      <c r="AK37" s="21">
        <v>16327</v>
      </c>
      <c r="AL37" s="21">
        <v>20167</v>
      </c>
      <c r="AM37" s="21">
        <v>23264</v>
      </c>
      <c r="AN37" s="21">
        <v>-53</v>
      </c>
      <c r="AO37" s="21">
        <v>11097</v>
      </c>
      <c r="AP37" s="21">
        <v>8881</v>
      </c>
      <c r="AQ37" s="21">
        <v>19920</v>
      </c>
      <c r="AR37" s="21">
        <v>-3214</v>
      </c>
      <c r="AS37" s="21">
        <v>16310</v>
      </c>
      <c r="AT37" s="21">
        <v>22025</v>
      </c>
      <c r="AU37" s="21">
        <v>38686</v>
      </c>
      <c r="AV37" s="21">
        <v>613</v>
      </c>
      <c r="AW37" s="21">
        <v>9931</v>
      </c>
      <c r="AX37" s="21">
        <v>20095</v>
      </c>
      <c r="AY37" s="21">
        <v>34617</v>
      </c>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P37" s="172">
        <f t="shared" ca="1" si="2"/>
        <v>-4069</v>
      </c>
      <c r="CR37" s="174">
        <f t="shared" ca="1" si="3"/>
        <v>0.89481983146357857</v>
      </c>
    </row>
    <row r="38" spans="2:96">
      <c r="B38" s="152" t="s">
        <v>189</v>
      </c>
      <c r="C38" s="14"/>
      <c r="D38" s="14"/>
      <c r="E38" s="21">
        <v>207</v>
      </c>
      <c r="F38" s="21">
        <v>682</v>
      </c>
      <c r="G38" s="21">
        <v>748</v>
      </c>
      <c r="H38" s="21">
        <v>-155</v>
      </c>
      <c r="I38" s="21">
        <v>-76</v>
      </c>
      <c r="J38" s="21">
        <v>267</v>
      </c>
      <c r="K38" s="21">
        <v>13</v>
      </c>
      <c r="L38" s="21">
        <v>-56</v>
      </c>
      <c r="M38" s="21">
        <v>110</v>
      </c>
      <c r="N38" s="21">
        <v>218</v>
      </c>
      <c r="O38" s="21">
        <v>310</v>
      </c>
      <c r="P38" s="21">
        <v>-80</v>
      </c>
      <c r="Q38" s="21">
        <v>119</v>
      </c>
      <c r="R38" s="21">
        <v>321</v>
      </c>
      <c r="S38" s="21">
        <v>444</v>
      </c>
      <c r="T38" s="21">
        <v>-46</v>
      </c>
      <c r="U38" s="21">
        <v>152</v>
      </c>
      <c r="V38" s="21">
        <v>278</v>
      </c>
      <c r="W38" s="21">
        <v>450</v>
      </c>
      <c r="X38" s="21">
        <v>-80</v>
      </c>
      <c r="Y38" s="21">
        <v>280</v>
      </c>
      <c r="Z38" s="21">
        <v>720</v>
      </c>
      <c r="AA38" s="21">
        <v>717</v>
      </c>
      <c r="AB38" s="21">
        <v>40</v>
      </c>
      <c r="AC38" s="21">
        <v>74</v>
      </c>
      <c r="AD38" s="21">
        <v>821</v>
      </c>
      <c r="AE38" s="21">
        <v>2238</v>
      </c>
      <c r="AF38" s="21">
        <v>10</v>
      </c>
      <c r="AG38" s="21">
        <v>1115</v>
      </c>
      <c r="AH38" s="21">
        <v>3440</v>
      </c>
      <c r="AI38" s="21">
        <v>2967</v>
      </c>
      <c r="AJ38" s="21">
        <v>708</v>
      </c>
      <c r="AK38" s="21">
        <v>988</v>
      </c>
      <c r="AL38" s="21">
        <v>1520</v>
      </c>
      <c r="AM38" s="21">
        <v>2002</v>
      </c>
      <c r="AN38" s="21">
        <v>125</v>
      </c>
      <c r="AO38" s="21">
        <v>872</v>
      </c>
      <c r="AP38" s="21">
        <v>2131</v>
      </c>
      <c r="AQ38" s="21">
        <v>1790</v>
      </c>
      <c r="AR38" s="21">
        <v>-205</v>
      </c>
      <c r="AS38" s="21">
        <v>917</v>
      </c>
      <c r="AT38" s="21">
        <v>2059</v>
      </c>
      <c r="AU38" s="21">
        <v>2473</v>
      </c>
      <c r="AV38" s="21">
        <v>398</v>
      </c>
      <c r="AW38" s="21">
        <v>629</v>
      </c>
      <c r="AX38" s="21">
        <v>1062</v>
      </c>
      <c r="AY38" s="21">
        <v>1075</v>
      </c>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P38" s="172">
        <f t="shared" ca="1" si="2"/>
        <v>-1398</v>
      </c>
      <c r="CR38" s="174">
        <f t="shared" ca="1" si="3"/>
        <v>0.43469470279013345</v>
      </c>
    </row>
    <row r="39" spans="2:96" ht="33.75" customHeight="1">
      <c r="B39" s="151" t="s">
        <v>190</v>
      </c>
      <c r="C39" s="52"/>
      <c r="D39" s="52"/>
      <c r="E39" s="58">
        <v>8564</v>
      </c>
      <c r="F39" s="58">
        <v>15244</v>
      </c>
      <c r="G39" s="58">
        <v>17167</v>
      </c>
      <c r="H39" s="58">
        <v>3393</v>
      </c>
      <c r="I39" s="58">
        <v>-7414</v>
      </c>
      <c r="J39" s="58">
        <v>11935</v>
      </c>
      <c r="K39" s="58">
        <v>16868</v>
      </c>
      <c r="L39" s="58">
        <v>2777</v>
      </c>
      <c r="M39" s="58">
        <v>-6337</v>
      </c>
      <c r="N39" s="58">
        <v>22422</v>
      </c>
      <c r="O39" s="58">
        <v>20575</v>
      </c>
      <c r="P39" s="58">
        <v>1420</v>
      </c>
      <c r="Q39" s="58">
        <v>8634</v>
      </c>
      <c r="R39" s="58">
        <v>18494</v>
      </c>
      <c r="S39" s="58">
        <v>19659</v>
      </c>
      <c r="T39" s="58">
        <v>6568</v>
      </c>
      <c r="U39" s="58">
        <v>13567</v>
      </c>
      <c r="V39" s="58">
        <v>12272</v>
      </c>
      <c r="W39" s="58">
        <v>25847</v>
      </c>
      <c r="X39" s="58">
        <v>-2571</v>
      </c>
      <c r="Y39" s="58">
        <v>13286</v>
      </c>
      <c r="Z39" s="58">
        <v>29396</v>
      </c>
      <c r="AA39" s="58">
        <v>23939</v>
      </c>
      <c r="AB39" s="54">
        <v>683</v>
      </c>
      <c r="AC39" s="58">
        <v>15318</v>
      </c>
      <c r="AD39" s="58">
        <v>20480</v>
      </c>
      <c r="AE39" s="58">
        <v>41717</v>
      </c>
      <c r="AF39" s="58">
        <v>-9228</v>
      </c>
      <c r="AG39" s="58">
        <v>11524</v>
      </c>
      <c r="AH39" s="58">
        <v>36705</v>
      </c>
      <c r="AI39" s="58">
        <v>32324</v>
      </c>
      <c r="AJ39" s="58">
        <v>-3910.9999999999854</v>
      </c>
      <c r="AK39" s="58">
        <v>20282</v>
      </c>
      <c r="AL39" s="58">
        <v>19716</v>
      </c>
      <c r="AM39" s="58">
        <v>29339</v>
      </c>
      <c r="AN39" s="58">
        <v>-3081</v>
      </c>
      <c r="AO39" s="58">
        <v>11876</v>
      </c>
      <c r="AP39" s="58">
        <v>12664</v>
      </c>
      <c r="AQ39" s="58">
        <v>16976</v>
      </c>
      <c r="AR39" s="58">
        <v>-17081</v>
      </c>
      <c r="AS39" s="58">
        <v>19342</v>
      </c>
      <c r="AT39" s="58">
        <v>17035</v>
      </c>
      <c r="AU39" s="58">
        <v>45808</v>
      </c>
      <c r="AV39" s="58">
        <v>-8163</v>
      </c>
      <c r="AW39" s="58">
        <v>7625</v>
      </c>
      <c r="AX39" s="58">
        <v>19334</v>
      </c>
      <c r="AY39" s="58">
        <v>31947</v>
      </c>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P39" s="172">
        <f t="shared" ca="1" si="2"/>
        <v>-13861</v>
      </c>
      <c r="CR39" s="174">
        <f t="shared" ca="1" si="3"/>
        <v>0.6974109325881942</v>
      </c>
    </row>
    <row r="40" spans="2:96">
      <c r="B40" s="152" t="s">
        <v>191</v>
      </c>
      <c r="C40" s="14"/>
      <c r="D40" s="14"/>
      <c r="E40" s="21">
        <v>7992</v>
      </c>
      <c r="F40" s="21">
        <v>14488</v>
      </c>
      <c r="G40" s="21">
        <v>16859</v>
      </c>
      <c r="H40" s="21">
        <v>3820</v>
      </c>
      <c r="I40" s="21">
        <v>-5186</v>
      </c>
      <c r="J40" s="21">
        <v>12010</v>
      </c>
      <c r="K40" s="21">
        <v>16865</v>
      </c>
      <c r="L40" s="21">
        <v>3451</v>
      </c>
      <c r="M40" s="21">
        <v>-4975</v>
      </c>
      <c r="N40" s="21">
        <v>21785</v>
      </c>
      <c r="O40" s="21">
        <v>20414</v>
      </c>
      <c r="P40" s="21">
        <v>1818</v>
      </c>
      <c r="Q40" s="21">
        <v>8958</v>
      </c>
      <c r="R40" s="21">
        <v>17716</v>
      </c>
      <c r="S40" s="21">
        <v>19555</v>
      </c>
      <c r="T40" s="21">
        <v>6432</v>
      </c>
      <c r="U40" s="21">
        <v>13655</v>
      </c>
      <c r="V40" s="21">
        <v>12168</v>
      </c>
      <c r="W40" s="21">
        <v>25539</v>
      </c>
      <c r="X40" s="21">
        <v>-2110</v>
      </c>
      <c r="Y40" s="21">
        <v>12813</v>
      </c>
      <c r="Z40" s="21">
        <v>28259</v>
      </c>
      <c r="AA40" s="21">
        <v>23676</v>
      </c>
      <c r="AB40" s="21">
        <v>423</v>
      </c>
      <c r="AC40" s="21">
        <v>14606</v>
      </c>
      <c r="AD40" s="21">
        <v>19783</v>
      </c>
      <c r="AE40" s="21">
        <v>38667</v>
      </c>
      <c r="AF40" s="21">
        <v>-8801</v>
      </c>
      <c r="AG40" s="21">
        <v>11204</v>
      </c>
      <c r="AH40" s="21">
        <v>33321</v>
      </c>
      <c r="AI40" s="21">
        <v>29721</v>
      </c>
      <c r="AJ40" s="21">
        <v>-4195.9999999999854</v>
      </c>
      <c r="AK40" s="21">
        <v>18287</v>
      </c>
      <c r="AL40" s="21">
        <v>18318</v>
      </c>
      <c r="AM40" s="21">
        <v>26676</v>
      </c>
      <c r="AN40" s="21">
        <v>-2372</v>
      </c>
      <c r="AO40" s="21">
        <v>10756</v>
      </c>
      <c r="AP40" s="21">
        <v>11287</v>
      </c>
      <c r="AQ40" s="21">
        <v>16047</v>
      </c>
      <c r="AR40" s="21">
        <v>-15168</v>
      </c>
      <c r="AS40" s="21">
        <v>17050</v>
      </c>
      <c r="AT40" s="21">
        <v>15614</v>
      </c>
      <c r="AU40" s="21">
        <v>42868</v>
      </c>
      <c r="AV40" s="21">
        <v>-7027</v>
      </c>
      <c r="AW40" s="21">
        <v>7463</v>
      </c>
      <c r="AX40" s="21">
        <v>18461</v>
      </c>
      <c r="AY40" s="21">
        <v>31460</v>
      </c>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P40" s="172">
        <f t="shared" ca="1" si="2"/>
        <v>-11408</v>
      </c>
      <c r="CR40" s="174">
        <f t="shared" ca="1" si="3"/>
        <v>0.73388075020994681</v>
      </c>
    </row>
    <row r="41" spans="2:96">
      <c r="B41" s="152" t="s">
        <v>192</v>
      </c>
      <c r="C41" s="14"/>
      <c r="D41" s="14"/>
      <c r="E41" s="21">
        <v>572</v>
      </c>
      <c r="F41" s="21">
        <v>756</v>
      </c>
      <c r="G41" s="21">
        <v>308</v>
      </c>
      <c r="H41" s="21">
        <v>-427</v>
      </c>
      <c r="I41" s="21">
        <v>-2228</v>
      </c>
      <c r="J41" s="21">
        <v>-75</v>
      </c>
      <c r="K41" s="21">
        <v>3</v>
      </c>
      <c r="L41" s="21">
        <v>-674</v>
      </c>
      <c r="M41" s="21">
        <v>-1362</v>
      </c>
      <c r="N41" s="21">
        <v>637</v>
      </c>
      <c r="O41" s="21">
        <v>161</v>
      </c>
      <c r="P41" s="21">
        <v>-398</v>
      </c>
      <c r="Q41" s="21">
        <v>-324</v>
      </c>
      <c r="R41" s="21">
        <v>778</v>
      </c>
      <c r="S41" s="21">
        <v>104</v>
      </c>
      <c r="T41" s="21">
        <v>136</v>
      </c>
      <c r="U41" s="21">
        <v>-88</v>
      </c>
      <c r="V41" s="21">
        <v>104</v>
      </c>
      <c r="W41" s="21">
        <v>308</v>
      </c>
      <c r="X41" s="21">
        <v>-461</v>
      </c>
      <c r="Y41" s="21">
        <v>473</v>
      </c>
      <c r="Z41" s="21">
        <v>1137</v>
      </c>
      <c r="AA41" s="21">
        <v>263</v>
      </c>
      <c r="AB41" s="21">
        <v>260</v>
      </c>
      <c r="AC41" s="21">
        <v>712</v>
      </c>
      <c r="AD41" s="21">
        <v>697</v>
      </c>
      <c r="AE41" s="21">
        <v>3050</v>
      </c>
      <c r="AF41" s="21">
        <v>-427</v>
      </c>
      <c r="AG41" s="21">
        <v>320</v>
      </c>
      <c r="AH41" s="21">
        <v>3384</v>
      </c>
      <c r="AI41" s="21">
        <v>2603</v>
      </c>
      <c r="AJ41" s="21">
        <v>285</v>
      </c>
      <c r="AK41" s="21">
        <v>1995</v>
      </c>
      <c r="AL41" s="21">
        <v>1398</v>
      </c>
      <c r="AM41" s="21">
        <v>2663</v>
      </c>
      <c r="AN41" s="21">
        <v>-709</v>
      </c>
      <c r="AO41" s="21">
        <v>1120</v>
      </c>
      <c r="AP41" s="21">
        <v>1377</v>
      </c>
      <c r="AQ41" s="21">
        <v>929</v>
      </c>
      <c r="AR41" s="21">
        <v>-1913</v>
      </c>
      <c r="AS41" s="21">
        <v>2292</v>
      </c>
      <c r="AT41" s="21">
        <v>1421</v>
      </c>
      <c r="AU41" s="21">
        <v>2940</v>
      </c>
      <c r="AV41" s="21">
        <v>-1136</v>
      </c>
      <c r="AW41" s="21">
        <v>162</v>
      </c>
      <c r="AX41" s="21">
        <v>873</v>
      </c>
      <c r="AY41" s="21">
        <v>487</v>
      </c>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P41" s="172">
        <f t="shared" ca="1" si="2"/>
        <v>-2453</v>
      </c>
      <c r="CR41" s="174">
        <f t="shared" ca="1" si="3"/>
        <v>0.16564625850340137</v>
      </c>
    </row>
    <row r="42" spans="2:96" ht="27.75" customHeight="1">
      <c r="B42" s="165" t="s">
        <v>193</v>
      </c>
      <c r="C42" s="18"/>
      <c r="D42" s="18"/>
      <c r="E42" s="39"/>
      <c r="F42" s="39"/>
      <c r="G42" s="39"/>
      <c r="H42" s="39"/>
      <c r="I42" s="39"/>
      <c r="J42" s="39"/>
      <c r="K42" s="39"/>
      <c r="L42" s="39"/>
      <c r="M42" s="39"/>
      <c r="N42" s="39"/>
      <c r="O42" s="39"/>
      <c r="P42" s="39"/>
      <c r="Q42" s="39"/>
      <c r="R42" s="39"/>
      <c r="S42" s="39"/>
      <c r="T42" s="39"/>
      <c r="U42" s="39"/>
      <c r="V42" s="39"/>
      <c r="W42" s="39"/>
      <c r="X42" s="39"/>
      <c r="Y42" s="39"/>
      <c r="Z42" s="39"/>
      <c r="AA42" s="39"/>
      <c r="AB42" s="10"/>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P42" s="172" t="str">
        <f t="shared" ca="1" si="2"/>
        <v/>
      </c>
      <c r="CR42" s="174" t="str">
        <f t="shared" ca="1" si="3"/>
        <v/>
      </c>
    </row>
    <row r="43" spans="2:96">
      <c r="B43" s="152" t="s">
        <v>194</v>
      </c>
      <c r="C43" s="53"/>
      <c r="D43" s="53"/>
      <c r="E43" s="53">
        <v>0.49936598510064989</v>
      </c>
      <c r="F43" s="53">
        <v>1.1394040259946108</v>
      </c>
      <c r="G43" s="53">
        <v>1.5123632905373277</v>
      </c>
      <c r="H43" s="53">
        <v>0.42177841179267711</v>
      </c>
      <c r="I43" s="53">
        <v>0.44238389602155653</v>
      </c>
      <c r="J43" s="53">
        <v>1.0708511650023775</v>
      </c>
      <c r="K43" s="53">
        <v>1.3611507370423206</v>
      </c>
      <c r="L43" s="53">
        <v>0.37882390236170549</v>
      </c>
      <c r="M43" s="53">
        <v>0.23886511333016325</v>
      </c>
      <c r="N43" s="53">
        <v>1.5695831352036773</v>
      </c>
      <c r="O43" s="53">
        <v>1.6976541448724045</v>
      </c>
      <c r="P43" s="53">
        <v>0.29727373593279444</v>
      </c>
      <c r="Q43" s="53">
        <v>0.93509272467902993</v>
      </c>
      <c r="R43" s="53">
        <v>1.1870343953082898</v>
      </c>
      <c r="S43" s="53">
        <v>1.693770803613885</v>
      </c>
      <c r="T43" s="53">
        <v>0.3917419559359645</v>
      </c>
      <c r="U43" s="53">
        <v>1.2134252654937392</v>
      </c>
      <c r="V43" s="53">
        <v>1.2250752892692978</v>
      </c>
      <c r="W43" s="53">
        <v>1.9779679822475829</v>
      </c>
      <c r="X43" s="53">
        <v>1.307655729909653E-2</v>
      </c>
      <c r="Y43" s="53">
        <v>0.81217308606752259</v>
      </c>
      <c r="Z43" s="53">
        <v>2.0993818354731335</v>
      </c>
      <c r="AA43" s="53">
        <v>2.0639562529719448</v>
      </c>
      <c r="AB43" s="53">
        <v>9.0901886194325598E-2</v>
      </c>
      <c r="AC43" s="53">
        <v>1.1122998890473925</v>
      </c>
      <c r="AD43" s="53">
        <v>1.5435885243303218</v>
      </c>
      <c r="AE43" s="53">
        <v>2.6746711047709621</v>
      </c>
      <c r="AF43" s="53">
        <v>-0.61475669678237443</v>
      </c>
      <c r="AG43" s="53">
        <v>1.1267237280076081</v>
      </c>
      <c r="AH43" s="53">
        <v>2.6643683626565222</v>
      </c>
      <c r="AI43" s="53">
        <v>2.5836899667142177</v>
      </c>
      <c r="AJ43" s="53">
        <v>-0.19598985576160924</v>
      </c>
      <c r="AK43" s="53">
        <v>1.2939451577112062</v>
      </c>
      <c r="AL43" s="53">
        <v>1.5982723093992708</v>
      </c>
      <c r="AM43" s="53">
        <v>1.8437153273101918</v>
      </c>
      <c r="AN43" s="53">
        <v>-4.2003487081946423E-3</v>
      </c>
      <c r="AO43" s="53">
        <v>0.8794579172610556</v>
      </c>
      <c r="AP43" s="53">
        <v>0.70383579014106834</v>
      </c>
      <c r="AQ43" s="53">
        <v>1.5786970993818354</v>
      </c>
      <c r="AR43" s="53">
        <v>-0.25471548581391662</v>
      </c>
      <c r="AS43" s="53">
        <v>1.2925978760500871</v>
      </c>
      <c r="AT43" s="53">
        <v>1.7455222697733397</v>
      </c>
      <c r="AU43" s="53">
        <v>3.0659375495324142</v>
      </c>
      <c r="AV43" s="53">
        <v>4.8581391662704074E-2</v>
      </c>
      <c r="AW43" s="53">
        <v>0.78705024568077353</v>
      </c>
      <c r="AX43" s="53">
        <v>1.5925661753051197</v>
      </c>
      <c r="AY43" s="53">
        <v>2.7434617213504517</v>
      </c>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P43" s="173">
        <f t="shared" ca="1" si="2"/>
        <v>-0.32247582818196241</v>
      </c>
      <c r="CR43" s="174">
        <f t="shared" ca="1" si="3"/>
        <v>0.89481983146357846</v>
      </c>
    </row>
    <row r="44" spans="2:96">
      <c r="B44" s="152" t="s">
        <v>195</v>
      </c>
      <c r="C44" s="53"/>
      <c r="D44" s="53"/>
      <c r="E44" s="53">
        <v>0.49936598510064989</v>
      </c>
      <c r="F44" s="53">
        <v>1.1394040259946108</v>
      </c>
      <c r="G44" s="53">
        <v>1.5123632905373277</v>
      </c>
      <c r="H44" s="53">
        <v>0.42177841179267711</v>
      </c>
      <c r="I44" s="53">
        <v>0.44238389602155653</v>
      </c>
      <c r="J44" s="53">
        <v>1.0708511650023775</v>
      </c>
      <c r="K44" s="53">
        <v>1.3611507370423206</v>
      </c>
      <c r="L44" s="53">
        <v>0.37882390236170549</v>
      </c>
      <c r="M44" s="53">
        <v>0.23886511333016325</v>
      </c>
      <c r="N44" s="53">
        <v>1.5695831352036773</v>
      </c>
      <c r="O44" s="53">
        <v>1.6976541448724045</v>
      </c>
      <c r="P44" s="53">
        <v>0.29727373593279444</v>
      </c>
      <c r="Q44" s="53">
        <v>0.93509272467902993</v>
      </c>
      <c r="R44" s="53">
        <v>1.1870343953082898</v>
      </c>
      <c r="S44" s="53">
        <v>1.693770803613885</v>
      </c>
      <c r="T44" s="53">
        <v>0.3917419559359645</v>
      </c>
      <c r="U44" s="53">
        <v>1.2134252654937392</v>
      </c>
      <c r="V44" s="53">
        <v>1.2250752892692978</v>
      </c>
      <c r="W44" s="53">
        <v>1.9779679822475829</v>
      </c>
      <c r="X44" s="53">
        <v>1.307655729909653E-2</v>
      </c>
      <c r="Y44" s="53">
        <v>0.81217308606752259</v>
      </c>
      <c r="Z44" s="53">
        <v>2.0993818354731335</v>
      </c>
      <c r="AA44" s="53">
        <v>2.0639562529719448</v>
      </c>
      <c r="AB44" s="53">
        <v>9.0901886194325598E-2</v>
      </c>
      <c r="AC44" s="53">
        <v>1.1122998890473925</v>
      </c>
      <c r="AD44" s="53">
        <v>1.5435885243303218</v>
      </c>
      <c r="AE44" s="53">
        <v>2.6746711047709621</v>
      </c>
      <c r="AF44" s="53">
        <v>-0.61475669678237443</v>
      </c>
      <c r="AG44" s="53">
        <v>1.1267237280076081</v>
      </c>
      <c r="AH44" s="53">
        <v>2.6643683626565222</v>
      </c>
      <c r="AI44" s="53">
        <v>2.5836899667142177</v>
      </c>
      <c r="AJ44" s="53">
        <v>-0.19598985576160924</v>
      </c>
      <c r="AK44" s="53">
        <v>1.2939451577112062</v>
      </c>
      <c r="AL44" s="53">
        <v>1.5982723093992708</v>
      </c>
      <c r="AM44" s="53">
        <v>1.8437153273101918</v>
      </c>
      <c r="AN44" s="53">
        <v>-4.2003487081946423E-3</v>
      </c>
      <c r="AO44" s="53">
        <v>0.8794579172610556</v>
      </c>
      <c r="AP44" s="53">
        <v>0.70383579014106834</v>
      </c>
      <c r="AQ44" s="53">
        <v>1.5786970993818354</v>
      </c>
      <c r="AR44" s="53">
        <v>-0.25471548581391662</v>
      </c>
      <c r="AS44" s="53">
        <v>1.2925978760500871</v>
      </c>
      <c r="AT44" s="53">
        <v>1.7455222697733397</v>
      </c>
      <c r="AU44" s="53">
        <v>3.0659375495324142</v>
      </c>
      <c r="AV44" s="53">
        <v>4.8581391662704074E-2</v>
      </c>
      <c r="AW44" s="53">
        <v>0.78705024568077353</v>
      </c>
      <c r="AX44" s="53">
        <v>1.5925661753051197</v>
      </c>
      <c r="AY44" s="53">
        <v>2.7434617213504517</v>
      </c>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P44" s="173">
        <f t="shared" ca="1" si="2"/>
        <v>-0.32247582818196241</v>
      </c>
      <c r="CR44" s="174">
        <f t="shared" ca="1" si="3"/>
        <v>0.89481983146357846</v>
      </c>
    </row>
    <row r="45" spans="2:96">
      <c r="B45" s="152" t="s">
        <v>196</v>
      </c>
      <c r="C45" s="53"/>
      <c r="D45" s="53"/>
      <c r="E45" s="53">
        <v>0.49936598510064989</v>
      </c>
      <c r="F45" s="53">
        <v>1.1394040259946108</v>
      </c>
      <c r="G45" s="53">
        <v>1.5123632905373277</v>
      </c>
      <c r="H45" s="53">
        <v>0.42177841179267711</v>
      </c>
      <c r="I45" s="53">
        <v>0.44238389602155653</v>
      </c>
      <c r="J45" s="53">
        <v>1.0708511650023775</v>
      </c>
      <c r="K45" s="53">
        <v>1.3611507370423206</v>
      </c>
      <c r="L45" s="53">
        <v>0.37882390236170549</v>
      </c>
      <c r="M45" s="53">
        <v>0.23886511333016325</v>
      </c>
      <c r="N45" s="53">
        <v>1.5695831352036773</v>
      </c>
      <c r="O45" s="53">
        <v>1.6976541448724045</v>
      </c>
      <c r="P45" s="53">
        <v>0.29727373593279444</v>
      </c>
      <c r="Q45" s="53">
        <v>0.93509272467902993</v>
      </c>
      <c r="R45" s="53">
        <v>1.1870343953082898</v>
      </c>
      <c r="S45" s="53">
        <v>1.693770803613885</v>
      </c>
      <c r="T45" s="53">
        <v>0.3917419559359645</v>
      </c>
      <c r="U45" s="53">
        <v>1.2134252654937392</v>
      </c>
      <c r="V45" s="53">
        <v>1.2250752892692978</v>
      </c>
      <c r="W45" s="53">
        <v>1.9779679822475829</v>
      </c>
      <c r="X45" s="53">
        <v>1.307655729909653E-2</v>
      </c>
      <c r="Y45" s="53">
        <v>0.81217308606752259</v>
      </c>
      <c r="Z45" s="53">
        <v>2.0993818354731335</v>
      </c>
      <c r="AA45" s="53">
        <v>2.0639562529719448</v>
      </c>
      <c r="AB45" s="53">
        <v>9.0901886194325598E-2</v>
      </c>
      <c r="AC45" s="53">
        <v>1.1122998890473925</v>
      </c>
      <c r="AD45" s="53">
        <v>1.5435885243303218</v>
      </c>
      <c r="AE45" s="53">
        <v>2.6746711047709621</v>
      </c>
      <c r="AF45" s="53">
        <v>-0.61475669678237443</v>
      </c>
      <c r="AG45" s="53">
        <v>1.1267237280076081</v>
      </c>
      <c r="AH45" s="53">
        <v>2.6643683626565222</v>
      </c>
      <c r="AI45" s="53">
        <v>2.5836899667142177</v>
      </c>
      <c r="AJ45" s="53">
        <v>-0.19598985576160924</v>
      </c>
      <c r="AK45" s="53">
        <v>1.2939451577112062</v>
      </c>
      <c r="AL45" s="53">
        <v>1.5982723093992708</v>
      </c>
      <c r="AM45" s="53">
        <v>1.8437153273101918</v>
      </c>
      <c r="AN45" s="53">
        <v>-4.2003487081946423E-3</v>
      </c>
      <c r="AO45" s="53">
        <v>0.8794579172610556</v>
      </c>
      <c r="AP45" s="53">
        <v>0.70383579014106834</v>
      </c>
      <c r="AQ45" s="53">
        <v>1.5786970993818354</v>
      </c>
      <c r="AR45" s="53">
        <v>-0.25471548581391662</v>
      </c>
      <c r="AS45" s="53">
        <v>1.2925978760500871</v>
      </c>
      <c r="AT45" s="53">
        <v>1.7455222697733397</v>
      </c>
      <c r="AU45" s="53">
        <v>3.0659375495324142</v>
      </c>
      <c r="AV45" s="53">
        <v>4.8581391662704074E-2</v>
      </c>
      <c r="AW45" s="53">
        <v>0.78705024568077353</v>
      </c>
      <c r="AX45" s="53">
        <v>1.5925661753051197</v>
      </c>
      <c r="AY45" s="53">
        <v>2.7434617213504517</v>
      </c>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P45" s="173">
        <f t="shared" ca="1" si="2"/>
        <v>-0.32247582818196241</v>
      </c>
      <c r="CR45" s="174">
        <f t="shared" ca="1" si="3"/>
        <v>0.89481983146357846</v>
      </c>
    </row>
    <row r="46" spans="2:96">
      <c r="B46" s="152" t="s">
        <v>197</v>
      </c>
      <c r="C46" s="53"/>
      <c r="D46" s="53"/>
      <c r="E46" s="53">
        <v>0.49936598510064989</v>
      </c>
      <c r="F46" s="53">
        <v>1.1394040259946108</v>
      </c>
      <c r="G46" s="53">
        <v>1.5123632905373277</v>
      </c>
      <c r="H46" s="53">
        <v>0.42177841179267711</v>
      </c>
      <c r="I46" s="53">
        <v>0.44238389602155653</v>
      </c>
      <c r="J46" s="53">
        <v>1.0708511650023775</v>
      </c>
      <c r="K46" s="53">
        <v>1.3611507370423206</v>
      </c>
      <c r="L46" s="53">
        <v>0.37882390236170549</v>
      </c>
      <c r="M46" s="53">
        <v>0.23886511333016325</v>
      </c>
      <c r="N46" s="53">
        <v>1.5695831352036773</v>
      </c>
      <c r="O46" s="53">
        <v>1.6976541448724045</v>
      </c>
      <c r="P46" s="53">
        <v>0.29727373593279444</v>
      </c>
      <c r="Q46" s="53">
        <v>0.93509272467902993</v>
      </c>
      <c r="R46" s="53">
        <v>1.1870343953082898</v>
      </c>
      <c r="S46" s="53">
        <v>1.693770803613885</v>
      </c>
      <c r="T46" s="53">
        <v>0.3917419559359645</v>
      </c>
      <c r="U46" s="53">
        <v>1.2134252654937392</v>
      </c>
      <c r="V46" s="53">
        <v>1.2250752892692978</v>
      </c>
      <c r="W46" s="53">
        <v>1.9779679822475829</v>
      </c>
      <c r="X46" s="53">
        <v>1.307655729909653E-2</v>
      </c>
      <c r="Y46" s="53">
        <v>0.81217308606752259</v>
      </c>
      <c r="Z46" s="53">
        <v>2.0993818354731335</v>
      </c>
      <c r="AA46" s="53">
        <v>2.0639562529719448</v>
      </c>
      <c r="AB46" s="53">
        <v>9.0901886194325598E-2</v>
      </c>
      <c r="AC46" s="53">
        <v>1.1122998890473925</v>
      </c>
      <c r="AD46" s="53">
        <v>1.5435885243303218</v>
      </c>
      <c r="AE46" s="53">
        <v>2.6746711047709621</v>
      </c>
      <c r="AF46" s="53">
        <v>-0.61475669678237443</v>
      </c>
      <c r="AG46" s="53">
        <v>1.1267237280076081</v>
      </c>
      <c r="AH46" s="53">
        <v>2.6643683626565222</v>
      </c>
      <c r="AI46" s="53">
        <v>2.5836899667142177</v>
      </c>
      <c r="AJ46" s="53">
        <v>-0.19598985576160924</v>
      </c>
      <c r="AK46" s="53">
        <v>1.2939451577112062</v>
      </c>
      <c r="AL46" s="53">
        <v>1.5982723093992708</v>
      </c>
      <c r="AM46" s="53">
        <v>1.8437153273101918</v>
      </c>
      <c r="AN46" s="53">
        <v>-4.2003487081946423E-3</v>
      </c>
      <c r="AO46" s="53">
        <v>0.8794579172610556</v>
      </c>
      <c r="AP46" s="53">
        <v>0.70383579014106834</v>
      </c>
      <c r="AQ46" s="53">
        <v>1.5786970993818354</v>
      </c>
      <c r="AR46" s="53">
        <v>-0.25471548581391662</v>
      </c>
      <c r="AS46" s="53">
        <v>1.2925978760500871</v>
      </c>
      <c r="AT46" s="53">
        <v>1.7455222697733397</v>
      </c>
      <c r="AU46" s="53">
        <v>3.0659375495324142</v>
      </c>
      <c r="AV46" s="53">
        <v>4.8581391662704074E-2</v>
      </c>
      <c r="AW46" s="53">
        <v>0.78705024568077353</v>
      </c>
      <c r="AX46" s="53">
        <v>1.5925661753051197</v>
      </c>
      <c r="AY46" s="53">
        <v>2.7434617213504517</v>
      </c>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P46" s="173">
        <f t="shared" ca="1" si="2"/>
        <v>-0.32247582818196241</v>
      </c>
      <c r="CR46" s="174">
        <f t="shared" ca="1" si="3"/>
        <v>0.89481983146357846</v>
      </c>
    </row>
    <row r="47" spans="2:96">
      <c r="B47" s="159"/>
      <c r="CP47" s="172" t="str">
        <f t="shared" ca="1" si="2"/>
        <v/>
      </c>
      <c r="CR47" s="174" t="str">
        <f t="shared" ca="1" si="3"/>
        <v/>
      </c>
    </row>
    <row r="48" spans="2:96">
      <c r="B48" s="159"/>
      <c r="CP48" s="172" t="str">
        <f t="shared" ca="1" si="2"/>
        <v/>
      </c>
      <c r="CR48" s="174" t="str">
        <f t="shared" ca="1" si="3"/>
        <v/>
      </c>
    </row>
    <row r="49" spans="2:96">
      <c r="B49" s="159"/>
      <c r="CP49" s="172" t="str">
        <f t="shared" ca="1" si="2"/>
        <v/>
      </c>
      <c r="CR49" s="174" t="str">
        <f t="shared" ca="1" si="3"/>
        <v/>
      </c>
    </row>
    <row r="50" spans="2:96">
      <c r="B50" s="159"/>
      <c r="CP50" s="172" t="str">
        <f t="shared" ca="1" si="2"/>
        <v/>
      </c>
      <c r="CR50" s="174" t="str">
        <f t="shared" ca="1" si="3"/>
        <v/>
      </c>
    </row>
    <row r="51" spans="2:96">
      <c r="B51" s="159"/>
      <c r="CP51" s="172" t="str">
        <f t="shared" ca="1" si="2"/>
        <v/>
      </c>
      <c r="CR51" s="174" t="str">
        <f t="shared" ca="1" si="3"/>
        <v/>
      </c>
    </row>
    <row r="52" spans="2:96">
      <c r="B52" s="159"/>
      <c r="CP52" s="172" t="str">
        <f t="shared" ca="1" si="2"/>
        <v/>
      </c>
      <c r="CR52" s="174" t="str">
        <f t="shared" ca="1" si="3"/>
        <v/>
      </c>
    </row>
    <row r="53" spans="2:96">
      <c r="B53" s="159"/>
      <c r="CP53" s="172" t="str">
        <f t="shared" ca="1" si="2"/>
        <v/>
      </c>
      <c r="CR53" s="174" t="str">
        <f t="shared" ca="1" si="3"/>
        <v/>
      </c>
    </row>
    <row r="54" spans="2:96">
      <c r="B54" s="159"/>
      <c r="CP54" s="172" t="str">
        <f t="shared" ca="1" si="2"/>
        <v/>
      </c>
      <c r="CR54" s="174" t="str">
        <f t="shared" ca="1" si="3"/>
        <v/>
      </c>
    </row>
    <row r="55" spans="2:96">
      <c r="B55" s="159"/>
      <c r="CP55" s="172" t="str">
        <f t="shared" ca="1" si="2"/>
        <v/>
      </c>
      <c r="CR55" s="174" t="str">
        <f t="shared" ca="1" si="3"/>
        <v/>
      </c>
    </row>
    <row r="56" spans="2:96" ht="17.100000000000001" customHeight="1">
      <c r="B56" s="160" t="s">
        <v>198</v>
      </c>
      <c r="CP56" s="172" t="str">
        <f t="shared" ca="1" si="2"/>
        <v/>
      </c>
      <c r="CR56" s="174" t="str">
        <f t="shared" ca="1" si="3"/>
        <v/>
      </c>
    </row>
    <row r="57" spans="2:96">
      <c r="B57" s="160" t="s">
        <v>199</v>
      </c>
      <c r="CP57" s="172" t="str">
        <f t="shared" ca="1" si="2"/>
        <v/>
      </c>
      <c r="CR57" s="174" t="str">
        <f t="shared" ca="1" si="3"/>
        <v/>
      </c>
    </row>
    <row r="58" spans="2:96">
      <c r="B58" s="159" t="s">
        <v>200</v>
      </c>
      <c r="E58" s="21">
        <v>77860</v>
      </c>
      <c r="F58" s="21">
        <v>145070</v>
      </c>
      <c r="G58" s="21">
        <v>135271</v>
      </c>
      <c r="H58" s="21">
        <v>65568</v>
      </c>
      <c r="I58" s="21">
        <v>82037</v>
      </c>
      <c r="J58" s="21">
        <v>130474</v>
      </c>
      <c r="K58" s="21">
        <v>130223</v>
      </c>
      <c r="L58" s="21">
        <v>65211</v>
      </c>
      <c r="M58" s="21">
        <v>83501</v>
      </c>
      <c r="N58" s="21">
        <v>140768</v>
      </c>
      <c r="O58" s="21">
        <v>131178</v>
      </c>
      <c r="P58" s="21">
        <v>68341</v>
      </c>
      <c r="Q58" s="21">
        <v>95111</v>
      </c>
      <c r="R58" s="21">
        <v>142725</v>
      </c>
      <c r="S58" s="21">
        <v>139949</v>
      </c>
      <c r="T58" s="21">
        <v>70546</v>
      </c>
      <c r="U58" s="21">
        <v>102025</v>
      </c>
      <c r="V58" s="21">
        <v>124484</v>
      </c>
      <c r="W58" s="21">
        <v>142231.10354581953</v>
      </c>
      <c r="X58" s="21">
        <v>69156.644721307326</v>
      </c>
      <c r="Y58" s="21">
        <v>91594</v>
      </c>
      <c r="Z58" s="21">
        <v>143176</v>
      </c>
      <c r="AA58" s="21">
        <v>143550.25973543001</v>
      </c>
      <c r="AB58" s="21">
        <v>78269.740264569991</v>
      </c>
      <c r="AC58" s="21">
        <v>99237</v>
      </c>
      <c r="AD58" s="21">
        <v>156433</v>
      </c>
      <c r="AE58" s="21">
        <v>187372.13138016203</v>
      </c>
      <c r="AF58" s="21">
        <v>102921.86861983797</v>
      </c>
      <c r="AG58" s="21">
        <f>126895.076473708+655</f>
        <v>127550.076473708</v>
      </c>
      <c r="AH58" s="21">
        <f>203432.272908276+4717</f>
        <v>208149.27290827601</v>
      </c>
      <c r="AI58" s="21">
        <f>191610.790106345+4957</f>
        <v>196567.790106345</v>
      </c>
      <c r="AJ58" s="21">
        <f>113595.860511671-10329</f>
        <v>103266.860511671</v>
      </c>
      <c r="AK58" s="21">
        <v>145542.73641108564</v>
      </c>
      <c r="AL58" s="21">
        <v>178969.26358891436</v>
      </c>
      <c r="AM58" s="21">
        <f>186317-1</f>
        <v>186316</v>
      </c>
      <c r="AN58" s="21">
        <v>109718.19333489204</v>
      </c>
      <c r="AO58" s="21">
        <v>151703</v>
      </c>
      <c r="AP58" s="21">
        <v>169068</v>
      </c>
      <c r="AQ58" s="21">
        <v>194300.17077936756</v>
      </c>
      <c r="AR58" s="21">
        <v>108471.82922063244</v>
      </c>
      <c r="AS58" s="21">
        <v>163663</v>
      </c>
      <c r="AT58" s="21">
        <v>187874</v>
      </c>
      <c r="AU58" s="21">
        <v>218854</v>
      </c>
      <c r="AV58" s="21">
        <v>124268</v>
      </c>
      <c r="AW58" s="21">
        <v>143173.79154539367</v>
      </c>
      <c r="AX58" s="21">
        <v>191096.20845460633</v>
      </c>
      <c r="AY58" s="21">
        <v>207456.00000000003</v>
      </c>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P58" s="172">
        <f t="shared" ca="1" si="2"/>
        <v>-11397.999999999971</v>
      </c>
      <c r="CR58" s="174">
        <f t="shared" ca="1" si="3"/>
        <v>0.94791961764463994</v>
      </c>
    </row>
    <row r="59" spans="2:96">
      <c r="B59" s="159" t="s">
        <v>201</v>
      </c>
      <c r="E59" s="21">
        <v>18369</v>
      </c>
      <c r="F59" s="21">
        <v>23230</v>
      </c>
      <c r="G59" s="21">
        <v>24872</v>
      </c>
      <c r="H59" s="21">
        <v>15255</v>
      </c>
      <c r="I59" s="21">
        <v>16916</v>
      </c>
      <c r="J59" s="21">
        <v>21862</v>
      </c>
      <c r="K59" s="21">
        <v>22717</v>
      </c>
      <c r="L59" s="21">
        <v>13914</v>
      </c>
      <c r="M59" s="21">
        <v>15928</v>
      </c>
      <c r="N59" s="21">
        <v>19382</v>
      </c>
      <c r="O59" s="21">
        <v>20748</v>
      </c>
      <c r="P59" s="21">
        <v>12218</v>
      </c>
      <c r="Q59" s="21">
        <v>16475</v>
      </c>
      <c r="R59" s="21">
        <v>18712</v>
      </c>
      <c r="S59" s="21">
        <v>21442</v>
      </c>
      <c r="T59" s="21">
        <v>12059</v>
      </c>
      <c r="U59" s="21">
        <v>17595</v>
      </c>
      <c r="V59" s="21">
        <v>18385</v>
      </c>
      <c r="W59" s="21">
        <v>20337.53512867519</v>
      </c>
      <c r="X59" s="21">
        <v>12034.268709738193</v>
      </c>
      <c r="Y59" s="21">
        <v>15893</v>
      </c>
      <c r="Z59" s="21">
        <v>19866</v>
      </c>
      <c r="AA59" s="21">
        <v>22525.289956967201</v>
      </c>
      <c r="AB59" s="21">
        <v>12651.710043032799</v>
      </c>
      <c r="AC59" s="21">
        <v>16486</v>
      </c>
      <c r="AD59" s="21">
        <v>24186</v>
      </c>
      <c r="AE59" s="21">
        <v>34302.265350015499</v>
      </c>
      <c r="AF59" s="21">
        <v>22607.734649984501</v>
      </c>
      <c r="AG59" s="21">
        <v>24487.166057755454</v>
      </c>
      <c r="AH59" s="21">
        <v>30481.905461271843</v>
      </c>
      <c r="AI59" s="21">
        <v>32521.673553413908</v>
      </c>
      <c r="AJ59" s="21">
        <v>22017.254927558784</v>
      </c>
      <c r="AK59" s="21">
        <v>22766.223577675493</v>
      </c>
      <c r="AL59" s="21">
        <v>30205.776422324507</v>
      </c>
      <c r="AM59" s="21">
        <v>32932</v>
      </c>
      <c r="AN59" s="21">
        <v>20424.597050168875</v>
      </c>
      <c r="AO59" s="21">
        <v>24012</v>
      </c>
      <c r="AP59" s="21">
        <v>26857</v>
      </c>
      <c r="AQ59" s="21">
        <f>33851.6205444133+1937</f>
        <v>35788.620544413301</v>
      </c>
      <c r="AR59" s="21">
        <f>21776.3794555867*0+19839</f>
        <v>19839</v>
      </c>
      <c r="AS59" s="21">
        <v>23493</v>
      </c>
      <c r="AT59" s="21">
        <v>27065</v>
      </c>
      <c r="AU59" s="21">
        <v>33250</v>
      </c>
      <c r="AV59" s="21">
        <v>18995</v>
      </c>
      <c r="AW59" s="21">
        <v>19116.205990832626</v>
      </c>
      <c r="AX59" s="21">
        <v>25861.794009167374</v>
      </c>
      <c r="AY59" s="21">
        <v>23046</v>
      </c>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P59" s="172">
        <f t="shared" ca="1" si="2"/>
        <v>-10204</v>
      </c>
      <c r="CR59" s="174">
        <f t="shared" ca="1" si="3"/>
        <v>0.69311278195488724</v>
      </c>
    </row>
    <row r="60" spans="2:96">
      <c r="B60" s="159" t="s">
        <v>202</v>
      </c>
      <c r="E60" s="21">
        <v>2601</v>
      </c>
      <c r="F60" s="21">
        <v>3034</v>
      </c>
      <c r="G60" s="21">
        <v>2870</v>
      </c>
      <c r="H60" s="21">
        <v>2159</v>
      </c>
      <c r="I60" s="21">
        <v>2123</v>
      </c>
      <c r="J60" s="21">
        <v>2758</v>
      </c>
      <c r="K60" s="21">
        <v>2594</v>
      </c>
      <c r="L60" s="21">
        <v>2176</v>
      </c>
      <c r="M60" s="21">
        <v>2069</v>
      </c>
      <c r="N60" s="21">
        <v>2276</v>
      </c>
      <c r="O60" s="21">
        <v>1922</v>
      </c>
      <c r="P60" s="21">
        <v>1713</v>
      </c>
      <c r="Q60" s="21">
        <v>1888</v>
      </c>
      <c r="R60" s="21">
        <v>1930</v>
      </c>
      <c r="S60" s="21">
        <v>2008</v>
      </c>
      <c r="T60" s="21">
        <v>1595</v>
      </c>
      <c r="U60" s="21">
        <v>2118</v>
      </c>
      <c r="V60" s="21">
        <v>1172</v>
      </c>
      <c r="W60" s="21">
        <v>439.36132550530237</v>
      </c>
      <c r="X60" s="21">
        <v>294.78656895441782</v>
      </c>
      <c r="Y60" s="21">
        <v>313</v>
      </c>
      <c r="Z60" s="21">
        <v>2342</v>
      </c>
      <c r="AA60" s="21">
        <v>2114.7623113929603</v>
      </c>
      <c r="AB60" s="21">
        <v>1876.2376886070397</v>
      </c>
      <c r="AC60" s="21">
        <v>1656</v>
      </c>
      <c r="AD60" s="21">
        <v>2072</v>
      </c>
      <c r="AE60" s="21">
        <v>2423.4182698224104</v>
      </c>
      <c r="AF60" s="21">
        <v>1972.5817301775896</v>
      </c>
      <c r="AG60" s="21">
        <v>1798.6854685369678</v>
      </c>
      <c r="AH60" s="21">
        <v>3311.8936304513618</v>
      </c>
      <c r="AI60" s="21">
        <v>2138.5363402414023</v>
      </c>
      <c r="AJ60" s="21">
        <v>1729.8845607702681</v>
      </c>
      <c r="AK60" s="21">
        <v>1447.0400112388727</v>
      </c>
      <c r="AL60" s="21">
        <v>3387.9599887611275</v>
      </c>
      <c r="AM60" s="21">
        <v>3697</v>
      </c>
      <c r="AN60" s="21">
        <v>2019.2251318345586</v>
      </c>
      <c r="AO60" s="21">
        <v>2064</v>
      </c>
      <c r="AP60" s="21">
        <v>3534</v>
      </c>
      <c r="AQ60" s="21">
        <f>3818.20867621921-1937</f>
        <v>1881.2086762192098</v>
      </c>
      <c r="AR60" s="21">
        <f>403.79132378079*0+2341</f>
        <v>2341</v>
      </c>
      <c r="AS60" s="21">
        <v>1870</v>
      </c>
      <c r="AT60" s="21">
        <v>2793</v>
      </c>
      <c r="AU60" s="21">
        <v>1387</v>
      </c>
      <c r="AV60" s="21">
        <v>1435</v>
      </c>
      <c r="AW60" s="21">
        <v>1530.0946630486028</v>
      </c>
      <c r="AX60" s="21">
        <v>1819.9053369513972</v>
      </c>
      <c r="AY60" s="21">
        <v>2021</v>
      </c>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P60" s="172">
        <f t="shared" ca="1" si="2"/>
        <v>634</v>
      </c>
      <c r="CR60" s="174">
        <f t="shared" ca="1" si="3"/>
        <v>1.4571016582552272</v>
      </c>
    </row>
    <row r="61" spans="2:96">
      <c r="B61" s="159" t="s">
        <v>203</v>
      </c>
      <c r="E61" s="21">
        <v>8378</v>
      </c>
      <c r="F61" s="21">
        <v>17343</v>
      </c>
      <c r="G61" s="21">
        <v>14825</v>
      </c>
      <c r="H61" s="21">
        <v>7268</v>
      </c>
      <c r="I61" s="21">
        <v>8122</v>
      </c>
      <c r="J61" s="21">
        <v>13757</v>
      </c>
      <c r="K61" s="21">
        <v>13115</v>
      </c>
      <c r="L61" s="21">
        <v>7626</v>
      </c>
      <c r="M61" s="21">
        <v>8160</v>
      </c>
      <c r="N61" s="21">
        <v>12182</v>
      </c>
      <c r="O61" s="21">
        <v>12549</v>
      </c>
      <c r="P61" s="21">
        <v>7257</v>
      </c>
      <c r="Q61" s="21">
        <v>7749</v>
      </c>
      <c r="R61" s="21">
        <v>12628</v>
      </c>
      <c r="S61" s="21">
        <v>12219</v>
      </c>
      <c r="T61" s="21">
        <v>6867</v>
      </c>
      <c r="U61" s="21">
        <v>9447</v>
      </c>
      <c r="V61" s="21">
        <v>12223</v>
      </c>
      <c r="W61" s="21">
        <v>13814</v>
      </c>
      <c r="X61" s="21">
        <v>7092</v>
      </c>
      <c r="Y61" s="21">
        <v>8270</v>
      </c>
      <c r="Z61" s="21">
        <v>13253</v>
      </c>
      <c r="AA61" s="21">
        <v>12596.462873148907</v>
      </c>
      <c r="AB61" s="21">
        <v>7912.5371268510935</v>
      </c>
      <c r="AC61" s="21">
        <v>8392</v>
      </c>
      <c r="AD61" s="21">
        <v>15354</v>
      </c>
      <c r="AE61" s="21">
        <v>19038.684000000001</v>
      </c>
      <c r="AF61" s="21">
        <v>11096.315999999999</v>
      </c>
      <c r="AG61" s="21">
        <f>11677.206563243-655</f>
        <v>11022.206563243</v>
      </c>
      <c r="AH61" s="21">
        <f>21771.793436757-4717</f>
        <v>17054.793436757001</v>
      </c>
      <c r="AI61" s="21">
        <f>20925-4957</f>
        <v>15968</v>
      </c>
      <c r="AJ61" s="21">
        <f>696+10329</f>
        <v>11025</v>
      </c>
      <c r="AK61" s="21">
        <v>9874</v>
      </c>
      <c r="AL61" s="21">
        <v>11671</v>
      </c>
      <c r="AM61" s="21">
        <v>14687</v>
      </c>
      <c r="AN61" s="21">
        <v>8764</v>
      </c>
      <c r="AO61" s="21">
        <v>9250</v>
      </c>
      <c r="AP61" s="21">
        <v>10774</v>
      </c>
      <c r="AQ61" s="21">
        <v>11940</v>
      </c>
      <c r="AR61" s="21">
        <v>7098</v>
      </c>
      <c r="AS61" s="21">
        <v>8486</v>
      </c>
      <c r="AT61" s="21">
        <v>11168</v>
      </c>
      <c r="AU61" s="21">
        <v>13741</v>
      </c>
      <c r="AV61" s="21">
        <v>5438</v>
      </c>
      <c r="AW61" s="21">
        <v>5515</v>
      </c>
      <c r="AX61" s="21">
        <v>9617</v>
      </c>
      <c r="AY61" s="21">
        <v>10380</v>
      </c>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P61" s="172">
        <f t="shared" ca="1" si="2"/>
        <v>-3361</v>
      </c>
      <c r="CR61" s="174">
        <f t="shared" ca="1" si="3"/>
        <v>0.75540353686049055</v>
      </c>
    </row>
    <row r="62" spans="2:96">
      <c r="B62" s="159" t="s">
        <v>204</v>
      </c>
      <c r="E62" s="21">
        <v>947</v>
      </c>
      <c r="F62" s="21">
        <v>944</v>
      </c>
      <c r="G62" s="21">
        <v>990</v>
      </c>
      <c r="H62" s="21">
        <v>1371</v>
      </c>
      <c r="I62" s="21">
        <v>1041</v>
      </c>
      <c r="J62" s="21">
        <v>895</v>
      </c>
      <c r="K62" s="21">
        <v>901</v>
      </c>
      <c r="L62" s="21">
        <v>1239</v>
      </c>
      <c r="M62" s="21">
        <v>964</v>
      </c>
      <c r="N62" s="21">
        <v>889</v>
      </c>
      <c r="O62" s="21">
        <v>925</v>
      </c>
      <c r="P62" s="21">
        <v>1281</v>
      </c>
      <c r="Q62" s="21">
        <v>1466</v>
      </c>
      <c r="R62" s="21">
        <v>946</v>
      </c>
      <c r="S62" s="21">
        <v>1241</v>
      </c>
      <c r="T62" s="21">
        <v>1718</v>
      </c>
      <c r="U62" s="21">
        <v>1315</v>
      </c>
      <c r="V62" s="21">
        <v>1189</v>
      </c>
      <c r="W62" s="21">
        <v>1170</v>
      </c>
      <c r="X62" s="21">
        <v>1269</v>
      </c>
      <c r="Y62" s="21">
        <v>1080</v>
      </c>
      <c r="Z62" s="21">
        <v>1389</v>
      </c>
      <c r="AA62" s="21">
        <v>1746.489113908</v>
      </c>
      <c r="AB62" s="21">
        <v>895.51088609199996</v>
      </c>
      <c r="AC62" s="21">
        <v>1308</v>
      </c>
      <c r="AD62" s="21">
        <v>1288</v>
      </c>
      <c r="AE62" s="21">
        <v>1328.797</v>
      </c>
      <c r="AF62" s="21">
        <v>1880.2029999999995</v>
      </c>
      <c r="AG62" s="21">
        <v>1404.7380704669729</v>
      </c>
      <c r="AH62" s="21">
        <v>1994.2619295330271</v>
      </c>
      <c r="AI62" s="21">
        <v>1778.5870173158503</v>
      </c>
      <c r="AJ62" s="21">
        <v>1717.4129826841502</v>
      </c>
      <c r="AK62" s="21">
        <v>1493.4</v>
      </c>
      <c r="AL62" s="21">
        <v>1281.5999999999999</v>
      </c>
      <c r="AM62" s="21">
        <v>1506</v>
      </c>
      <c r="AN62" s="21">
        <v>2382.1504198460398</v>
      </c>
      <c r="AO62" s="21">
        <v>1344</v>
      </c>
      <c r="AP62" s="21">
        <v>1329</v>
      </c>
      <c r="AQ62" s="21">
        <v>1565</v>
      </c>
      <c r="AR62" s="21">
        <v>1649</v>
      </c>
      <c r="AS62" s="21">
        <v>1956</v>
      </c>
      <c r="AT62" s="21">
        <v>2060</v>
      </c>
      <c r="AU62" s="21">
        <v>1909</v>
      </c>
      <c r="AV62" s="21">
        <v>1736</v>
      </c>
      <c r="AW62" s="21">
        <v>1597</v>
      </c>
      <c r="AX62" s="21">
        <v>1359</v>
      </c>
      <c r="AY62" s="21">
        <v>1416</v>
      </c>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P62" s="172">
        <f t="shared" ca="1" si="2"/>
        <v>-493</v>
      </c>
      <c r="CR62" s="174">
        <f t="shared" ca="1" si="3"/>
        <v>0.74174960712414872</v>
      </c>
    </row>
    <row r="63" spans="2:96">
      <c r="B63" s="159" t="s">
        <v>205</v>
      </c>
      <c r="E63" s="21">
        <v>1156</v>
      </c>
      <c r="F63" s="21">
        <v>1798</v>
      </c>
      <c r="G63" s="21">
        <v>1686</v>
      </c>
      <c r="H63" s="21">
        <v>1038</v>
      </c>
      <c r="I63" s="21">
        <v>1338</v>
      </c>
      <c r="J63" s="21">
        <v>2010</v>
      </c>
      <c r="K63" s="21">
        <v>1986</v>
      </c>
      <c r="L63" s="21">
        <v>937</v>
      </c>
      <c r="M63" s="21">
        <v>1523</v>
      </c>
      <c r="N63" s="21">
        <v>1639</v>
      </c>
      <c r="O63" s="21">
        <v>1700</v>
      </c>
      <c r="P63" s="21">
        <v>1018</v>
      </c>
      <c r="Q63" s="21">
        <v>1466</v>
      </c>
      <c r="R63" s="21">
        <v>1987</v>
      </c>
      <c r="S63" s="21">
        <v>1868</v>
      </c>
      <c r="T63" s="21">
        <v>1041</v>
      </c>
      <c r="U63" s="21">
        <v>1562</v>
      </c>
      <c r="V63" s="21">
        <v>2495</v>
      </c>
      <c r="W63" s="21">
        <v>1760</v>
      </c>
      <c r="X63" s="21">
        <v>872</v>
      </c>
      <c r="Y63" s="21">
        <v>1244</v>
      </c>
      <c r="Z63" s="21">
        <v>1868</v>
      </c>
      <c r="AA63" s="21">
        <v>1476.5154089540001</v>
      </c>
      <c r="AB63" s="21">
        <v>873.48459104599988</v>
      </c>
      <c r="AC63" s="21">
        <v>1428</v>
      </c>
      <c r="AD63" s="21">
        <v>1640</v>
      </c>
      <c r="AE63" s="21">
        <v>1638.1369999999997</v>
      </c>
      <c r="AF63" s="21">
        <v>1019.8630000000003</v>
      </c>
      <c r="AG63" s="21">
        <v>1502.0894448162264</v>
      </c>
      <c r="AH63" s="21">
        <v>2337.9105551837738</v>
      </c>
      <c r="AI63" s="21">
        <v>2162</v>
      </c>
      <c r="AJ63" s="21">
        <v>-658.00000000000023</v>
      </c>
      <c r="AK63" s="21">
        <v>1487.6</v>
      </c>
      <c r="AL63" s="21">
        <v>1387.4</v>
      </c>
      <c r="AM63" s="21">
        <v>1707</v>
      </c>
      <c r="AN63" s="21">
        <v>1195.1699083517906</v>
      </c>
      <c r="AO63" s="21">
        <v>1504</v>
      </c>
      <c r="AP63" s="21">
        <v>1937</v>
      </c>
      <c r="AQ63" s="21">
        <v>2172</v>
      </c>
      <c r="AR63" s="21">
        <v>1264</v>
      </c>
      <c r="AS63" s="21">
        <v>1937</v>
      </c>
      <c r="AT63" s="21">
        <v>2180</v>
      </c>
      <c r="AU63" s="21">
        <v>1381</v>
      </c>
      <c r="AV63" s="21">
        <v>834</v>
      </c>
      <c r="AW63" s="21">
        <v>1343</v>
      </c>
      <c r="AX63" s="21">
        <v>619</v>
      </c>
      <c r="AY63" s="21">
        <v>713</v>
      </c>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P63" s="172">
        <f t="shared" ca="1" si="2"/>
        <v>-668</v>
      </c>
      <c r="CR63" s="174">
        <f t="shared" ca="1" si="3"/>
        <v>0.51629254163649529</v>
      </c>
    </row>
    <row r="64" spans="2:96">
      <c r="B64" s="156" t="s">
        <v>206</v>
      </c>
      <c r="C64" s="57"/>
      <c r="D64" s="57"/>
      <c r="E64" s="57">
        <v>109311</v>
      </c>
      <c r="F64" s="57">
        <v>191419</v>
      </c>
      <c r="G64" s="57">
        <v>180514</v>
      </c>
      <c r="H64" s="57">
        <v>92659</v>
      </c>
      <c r="I64" s="57">
        <v>111577</v>
      </c>
      <c r="J64" s="57">
        <v>171756</v>
      </c>
      <c r="K64" s="57">
        <v>171536</v>
      </c>
      <c r="L64" s="57">
        <v>91103</v>
      </c>
      <c r="M64" s="57">
        <v>112145</v>
      </c>
      <c r="N64" s="57">
        <v>177136</v>
      </c>
      <c r="O64" s="57">
        <v>169022</v>
      </c>
      <c r="P64" s="57">
        <v>91828</v>
      </c>
      <c r="Q64" s="57">
        <v>124155</v>
      </c>
      <c r="R64" s="57">
        <v>178928</v>
      </c>
      <c r="S64" s="57">
        <v>178727</v>
      </c>
      <c r="T64" s="57">
        <v>93826</v>
      </c>
      <c r="U64" s="57">
        <v>134062</v>
      </c>
      <c r="V64" s="57">
        <v>159948</v>
      </c>
      <c r="W64" s="57">
        <v>179752.00000000003</v>
      </c>
      <c r="X64" s="57">
        <v>90718.699999999924</v>
      </c>
      <c r="Y64" s="57">
        <v>118394</v>
      </c>
      <c r="Z64" s="57">
        <v>181894</v>
      </c>
      <c r="AA64" s="57">
        <v>184009.77939980107</v>
      </c>
      <c r="AB64" s="57">
        <v>102479.22060019893</v>
      </c>
      <c r="AC64" s="57">
        <v>128507</v>
      </c>
      <c r="AD64" s="57">
        <v>200973</v>
      </c>
      <c r="AE64" s="57">
        <v>246103.4329999999</v>
      </c>
      <c r="AF64" s="57">
        <v>141498.56700000007</v>
      </c>
      <c r="AG64" s="57">
        <v>167764.96207852618</v>
      </c>
      <c r="AH64" s="57">
        <v>263330.03792147344</v>
      </c>
      <c r="AI64" s="57">
        <v>251136.58701731591</v>
      </c>
      <c r="AJ64" s="57">
        <v>139098.4129826845</v>
      </c>
      <c r="AK64" s="57">
        <v>182611</v>
      </c>
      <c r="AL64" s="57">
        <v>226904</v>
      </c>
      <c r="AM64" s="57">
        <f>240846-1</f>
        <v>240845</v>
      </c>
      <c r="AN64" s="57">
        <v>144503.3358450933</v>
      </c>
      <c r="AO64" s="57">
        <v>189877</v>
      </c>
      <c r="AP64" s="57">
        <v>213499</v>
      </c>
      <c r="AQ64" s="57">
        <v>247647.00000000003</v>
      </c>
      <c r="AR64" s="57">
        <v>140663.00000000041</v>
      </c>
      <c r="AS64" s="57">
        <v>201405</v>
      </c>
      <c r="AT64" s="57">
        <v>233140</v>
      </c>
      <c r="AU64" s="57">
        <v>270522</v>
      </c>
      <c r="AV64" s="57">
        <v>152706</v>
      </c>
      <c r="AW64" s="57">
        <v>172275.09219927489</v>
      </c>
      <c r="AX64" s="57">
        <v>230372.90780072511</v>
      </c>
      <c r="AY64" s="57">
        <v>245032.00000000003</v>
      </c>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P64" s="172">
        <f t="shared" ca="1" si="2"/>
        <v>-25489.999999999971</v>
      </c>
      <c r="CR64" s="174">
        <f t="shared" ca="1" si="3"/>
        <v>0.905774761387244</v>
      </c>
    </row>
    <row r="65" spans="2:96">
      <c r="B65" s="159"/>
      <c r="CP65" s="172" t="str">
        <f t="shared" ca="1" si="2"/>
        <v/>
      </c>
      <c r="CR65" s="174" t="str">
        <f t="shared" ca="1" si="3"/>
        <v/>
      </c>
    </row>
    <row r="66" spans="2:96">
      <c r="B66" s="159" t="s">
        <v>207</v>
      </c>
      <c r="E66" s="21">
        <v>13550.675999999999</v>
      </c>
      <c r="F66" s="21">
        <v>13550.675999999999</v>
      </c>
      <c r="G66" s="21">
        <v>12617.778</v>
      </c>
      <c r="H66" s="21">
        <v>12617.778</v>
      </c>
      <c r="I66" s="21">
        <v>12617.778</v>
      </c>
      <c r="J66" s="21">
        <v>12617.778</v>
      </c>
      <c r="K66" s="21">
        <v>12617.778</v>
      </c>
      <c r="L66" s="21">
        <v>12617.778</v>
      </c>
      <c r="M66" s="21">
        <v>12617.778</v>
      </c>
      <c r="N66" s="21">
        <v>12617.778</v>
      </c>
      <c r="O66" s="21">
        <v>12617.778</v>
      </c>
      <c r="P66" s="21">
        <v>12617.778</v>
      </c>
      <c r="Q66" s="21">
        <v>12617.778</v>
      </c>
      <c r="R66" s="21">
        <v>12617.778</v>
      </c>
      <c r="S66" s="21">
        <v>12617.778</v>
      </c>
      <c r="T66" s="21">
        <v>12617.778</v>
      </c>
      <c r="U66" s="21">
        <v>12617.778</v>
      </c>
      <c r="V66" s="21">
        <v>12617.778</v>
      </c>
      <c r="W66" s="21">
        <v>12617.778</v>
      </c>
      <c r="X66" s="21">
        <v>12617.778</v>
      </c>
      <c r="Y66" s="21">
        <v>12617.778</v>
      </c>
      <c r="Z66" s="21">
        <v>12617.778</v>
      </c>
      <c r="AA66" s="21">
        <v>12617.778</v>
      </c>
      <c r="AB66" s="21">
        <v>12617.778</v>
      </c>
      <c r="AC66" s="21">
        <v>12617.778</v>
      </c>
      <c r="AD66" s="21">
        <v>12617.778</v>
      </c>
      <c r="AE66" s="21">
        <v>12617.778</v>
      </c>
      <c r="AF66" s="21">
        <v>12617.778</v>
      </c>
      <c r="AG66" s="21">
        <v>12617.778</v>
      </c>
      <c r="AH66" s="21">
        <v>12617.778</v>
      </c>
      <c r="AI66" s="21">
        <v>12617.778</v>
      </c>
      <c r="AJ66" s="21">
        <v>12617.778</v>
      </c>
      <c r="AK66" s="21">
        <v>12617.778</v>
      </c>
      <c r="AL66" s="21">
        <v>12617.778</v>
      </c>
      <c r="AM66" s="21">
        <v>12617.778</v>
      </c>
      <c r="AN66" s="21">
        <v>12617.778</v>
      </c>
      <c r="AO66" s="21">
        <v>12617.778</v>
      </c>
      <c r="AP66" s="21">
        <v>12617.778</v>
      </c>
      <c r="AQ66" s="21">
        <v>12617.778</v>
      </c>
      <c r="AR66" s="21">
        <v>12617.778</v>
      </c>
      <c r="AS66" s="21">
        <v>12617.778</v>
      </c>
      <c r="AT66" s="21">
        <v>12617.778</v>
      </c>
      <c r="AU66" s="21">
        <v>12617.778</v>
      </c>
      <c r="AV66" s="21">
        <v>12617.778</v>
      </c>
      <c r="AW66" s="21">
        <v>12617.778</v>
      </c>
      <c r="AX66" s="21">
        <v>12617.778</v>
      </c>
      <c r="AY66" s="21">
        <v>12617.778</v>
      </c>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P66" s="172">
        <f t="shared" ca="1" si="2"/>
        <v>0</v>
      </c>
      <c r="CR66" s="174">
        <f t="shared" ca="1" si="3"/>
        <v>1</v>
      </c>
    </row>
    <row r="67" spans="2:96">
      <c r="B67" s="159" t="s">
        <v>208</v>
      </c>
      <c r="E67" s="59">
        <v>46.8</v>
      </c>
      <c r="F67" s="59">
        <v>45.39</v>
      </c>
      <c r="G67" s="59">
        <v>49.49</v>
      </c>
      <c r="H67" s="59">
        <v>45</v>
      </c>
      <c r="I67" s="59">
        <v>42.42</v>
      </c>
      <c r="J67" s="59">
        <v>36.4</v>
      </c>
      <c r="K67" s="59">
        <v>37</v>
      </c>
      <c r="L67" s="59">
        <v>38.19</v>
      </c>
      <c r="M67" s="59">
        <v>46.75</v>
      </c>
      <c r="N67" s="59">
        <v>44.8</v>
      </c>
      <c r="O67" s="59">
        <v>52</v>
      </c>
      <c r="P67" s="59">
        <v>55</v>
      </c>
      <c r="Q67" s="59">
        <v>58.99</v>
      </c>
      <c r="R67" s="59">
        <v>60.02</v>
      </c>
      <c r="S67" s="59">
        <v>52.5</v>
      </c>
      <c r="T67" s="59">
        <v>59.8</v>
      </c>
      <c r="U67" s="59">
        <v>67.400000000000006</v>
      </c>
      <c r="V67" s="59">
        <v>68.099999999999994</v>
      </c>
      <c r="W67" s="59">
        <v>68.17</v>
      </c>
      <c r="X67" s="59">
        <v>74</v>
      </c>
      <c r="Y67" s="59">
        <v>69</v>
      </c>
      <c r="Z67" s="59">
        <v>70</v>
      </c>
      <c r="AA67" s="59">
        <v>72</v>
      </c>
      <c r="AB67" s="59">
        <v>77.5</v>
      </c>
      <c r="AC67" s="59">
        <v>88.5</v>
      </c>
      <c r="AD67" s="59">
        <v>89.5</v>
      </c>
      <c r="AE67" s="59">
        <v>65.5</v>
      </c>
      <c r="AF67" s="59">
        <v>82</v>
      </c>
      <c r="AG67" s="59">
        <v>71</v>
      </c>
      <c r="AH67" s="59">
        <v>87.6</v>
      </c>
      <c r="AI67" s="59">
        <v>88</v>
      </c>
      <c r="AJ67" s="59">
        <v>89</v>
      </c>
      <c r="AK67" s="59">
        <v>88.8</v>
      </c>
      <c r="AL67" s="59">
        <v>86</v>
      </c>
      <c r="AM67" s="59">
        <v>81.2</v>
      </c>
      <c r="AN67" s="59">
        <v>76.400000000000006</v>
      </c>
      <c r="AO67" s="59">
        <v>80.400000000000006</v>
      </c>
      <c r="AP67" s="59">
        <v>75</v>
      </c>
      <c r="AQ67" s="59">
        <v>63.4</v>
      </c>
      <c r="AR67" s="59">
        <v>61.8</v>
      </c>
      <c r="AS67" s="59">
        <v>70.2</v>
      </c>
      <c r="AT67" s="59">
        <v>72.599999999999994</v>
      </c>
      <c r="AU67" s="59">
        <v>79</v>
      </c>
      <c r="AV67" s="59">
        <v>81.2</v>
      </c>
      <c r="AW67" s="59">
        <v>83.8</v>
      </c>
      <c r="AX67" s="59">
        <v>89.6</v>
      </c>
      <c r="AY67" s="59">
        <v>77.8</v>
      </c>
      <c r="AZ67" s="59"/>
      <c r="BA67" s="59"/>
      <c r="BB67" s="59"/>
      <c r="BC67" s="59"/>
      <c r="BD67" s="59"/>
      <c r="BE67" s="5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P67" s="173">
        <f t="shared" ca="1" si="2"/>
        <v>-1.2000000000000028</v>
      </c>
      <c r="CR67" s="174">
        <f t="shared" ca="1" si="3"/>
        <v>0.9848101265822784</v>
      </c>
    </row>
    <row r="68" spans="2:96">
      <c r="B68" s="159"/>
      <c r="CP68" s="175" t="str">
        <f t="shared" ca="1" si="2"/>
        <v/>
      </c>
      <c r="CQ68" s="159"/>
      <c r="CR68" s="176" t="str">
        <f t="shared" ca="1" si="3"/>
        <v/>
      </c>
    </row>
    <row r="69" spans="2:96">
      <c r="B69" s="159"/>
      <c r="CP69" s="175" t="str">
        <f t="shared" ca="1" si="2"/>
        <v/>
      </c>
      <c r="CQ69" s="159"/>
      <c r="CR69" s="176" t="str">
        <f t="shared" ca="1" si="3"/>
        <v/>
      </c>
    </row>
    <row r="70" spans="2:96">
      <c r="B70" s="1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CP70" s="175" t="str">
        <f t="shared" ca="1" si="2"/>
        <v/>
      </c>
      <c r="CQ70" s="159"/>
      <c r="CR70" s="176" t="str">
        <f t="shared" ca="1" si="3"/>
        <v/>
      </c>
    </row>
    <row r="71" spans="2:96">
      <c r="B71" s="159"/>
      <c r="CP71" s="175" t="str">
        <f t="shared" ca="1" si="2"/>
        <v/>
      </c>
      <c r="CQ71" s="159"/>
      <c r="CR71" s="176" t="str">
        <f t="shared" ca="1" si="3"/>
        <v/>
      </c>
    </row>
    <row r="72" spans="2:96">
      <c r="B72" s="159"/>
      <c r="CP72" s="175" t="str">
        <f t="shared" ref="CP72:CP80" ca="1" si="4">IF(     $CQ$5="ok",                  IF(             OR($B72="",SUM($E72:$CN72)=0),   "",OFFSET($E72,0,$CR$3-1,1,1)-OFFSET($E72,0,$CP$3-1,1,1)),"błędne okresy")</f>
        <v/>
      </c>
      <c r="CQ72" s="159"/>
      <c r="CR72" s="176" t="str">
        <f t="shared" ref="CR72:CR80" ca="1" si="5">IF(    OR($B72="",SUM($E72:$CN72)=0         ),"",IF($CQ$5="ok",IFERROR(OFFSET($E72,0,$CR$3-1,1,1)/OFFSET($E72,0,$CP$3-1,1,1),""),"błędne okresy"))</f>
        <v/>
      </c>
    </row>
    <row r="73" spans="2:96">
      <c r="B73" s="159"/>
      <c r="CP73" s="175" t="str">
        <f t="shared" ca="1" si="4"/>
        <v/>
      </c>
      <c r="CQ73" s="159"/>
      <c r="CR73" s="176" t="str">
        <f t="shared" ca="1" si="5"/>
        <v/>
      </c>
    </row>
    <row r="74" spans="2:96">
      <c r="B74" s="159"/>
      <c r="AJ74" s="37"/>
      <c r="CP74" s="175" t="str">
        <f t="shared" ca="1" si="4"/>
        <v/>
      </c>
      <c r="CQ74" s="159"/>
      <c r="CR74" s="176" t="str">
        <f t="shared" ca="1" si="5"/>
        <v/>
      </c>
    </row>
    <row r="75" spans="2:96">
      <c r="B75" s="159"/>
      <c r="CP75" s="175" t="str">
        <f t="shared" ca="1" si="4"/>
        <v/>
      </c>
      <c r="CQ75" s="159"/>
      <c r="CR75" s="176" t="str">
        <f t="shared" ca="1" si="5"/>
        <v/>
      </c>
    </row>
    <row r="76" spans="2:96">
      <c r="B76" s="159"/>
      <c r="CP76" s="175" t="str">
        <f t="shared" ca="1" si="4"/>
        <v/>
      </c>
      <c r="CQ76" s="159"/>
      <c r="CR76" s="176" t="str">
        <f t="shared" ca="1" si="5"/>
        <v/>
      </c>
    </row>
    <row r="77" spans="2:96">
      <c r="B77" s="159"/>
      <c r="CP77" s="175" t="str">
        <f t="shared" ca="1" si="4"/>
        <v/>
      </c>
      <c r="CQ77" s="159"/>
      <c r="CR77" s="176" t="str">
        <f t="shared" ca="1" si="5"/>
        <v/>
      </c>
    </row>
    <row r="78" spans="2:96">
      <c r="B78" s="159"/>
      <c r="CP78" s="175" t="str">
        <f t="shared" ca="1" si="4"/>
        <v/>
      </c>
      <c r="CQ78" s="159"/>
      <c r="CR78" s="176" t="str">
        <f t="shared" ca="1" si="5"/>
        <v/>
      </c>
    </row>
    <row r="79" spans="2:96">
      <c r="B79" s="159"/>
      <c r="CP79" s="175" t="str">
        <f t="shared" ca="1" si="4"/>
        <v/>
      </c>
      <c r="CQ79" s="159"/>
      <c r="CR79" s="176" t="str">
        <f t="shared" ca="1" si="5"/>
        <v/>
      </c>
    </row>
    <row r="80" spans="2:96">
      <c r="B80" s="159"/>
      <c r="CP80" s="175" t="str">
        <f t="shared" ca="1" si="4"/>
        <v/>
      </c>
      <c r="CQ80" s="159"/>
      <c r="CR80" s="176" t="str">
        <f t="shared" ca="1" si="5"/>
        <v/>
      </c>
    </row>
    <row r="81" spans="94:96">
      <c r="CP81" s="159"/>
      <c r="CQ81" s="159"/>
      <c r="CR81" s="159"/>
    </row>
  </sheetData>
  <hyperlinks>
    <hyperlink ref="B5" location="'Spis treści'!A1" display="← Powrót do Spisu treści" xr:uid="{00000000-0004-0000-0500-000000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2A0"/>
  </sheetPr>
  <dimension ref="A1:AD80"/>
  <sheetViews>
    <sheetView showGridLines="0" topLeftCell="G43" zoomScale="85" zoomScaleNormal="85" workbookViewId="0">
      <selection activeCell="AC77" sqref="AC77"/>
    </sheetView>
  </sheetViews>
  <sheetFormatPr defaultColWidth="10.85546875" defaultRowHeight="12" outlineLevelCol="1"/>
  <cols>
    <col min="1" max="1" width="1.85546875" style="159" customWidth="1"/>
    <col min="2" max="2" width="90.85546875" style="1" customWidth="1"/>
    <col min="3" max="3" width="11.7109375" style="1" customWidth="1"/>
    <col min="4" max="4" width="17.42578125" style="1" customWidth="1"/>
    <col min="5" max="16" width="9.28515625" style="1" customWidth="1"/>
    <col min="17" max="26" width="9.28515625" style="1" hidden="1" customWidth="1" outlineLevel="1"/>
    <col min="27" max="27" width="10.85546875" style="1" collapsed="1"/>
    <col min="28" max="28" width="17.85546875" style="1" bestFit="1" customWidth="1"/>
    <col min="29" max="29" width="22" style="1" customWidth="1"/>
    <col min="30" max="30" width="14.7109375" style="1" bestFit="1" customWidth="1"/>
    <col min="31" max="16384" width="10.85546875" style="1"/>
  </cols>
  <sheetData>
    <row r="1" spans="1:30" s="7" customFormat="1" ht="36.75" customHeight="1">
      <c r="A1" s="160"/>
      <c r="B1" s="205" t="str">
        <f>+'P&amp;L (Q)'!B1</f>
        <v>Sprawozdanie z całkowitych dochodów</v>
      </c>
      <c r="D1" s="87" t="s">
        <v>149</v>
      </c>
      <c r="E1" s="49" t="str">
        <f>IF(   E2="-","-",IF($C$4="-",   $C$2&amp;"Q-"&amp;$C$3&amp;"Q "&amp;E2,"błąd okresu"))</f>
        <v>1Q-3Q 2013</v>
      </c>
      <c r="F1" s="49" t="str">
        <f t="shared" ref="F1:Z1" si="0">IF(   F2="-","-",IF($C$4="-",   $C$2&amp;"Q-"&amp;$C$3&amp;"Q "&amp;F2,"błąd okresu"))</f>
        <v>1Q-3Q 2014</v>
      </c>
      <c r="G1" s="49" t="str">
        <f t="shared" si="0"/>
        <v>1Q-3Q 2015</v>
      </c>
      <c r="H1" s="49" t="str">
        <f t="shared" si="0"/>
        <v>1Q-3Q 2016</v>
      </c>
      <c r="I1" s="49" t="str">
        <f t="shared" si="0"/>
        <v>1Q-3Q 2017</v>
      </c>
      <c r="J1" s="49" t="str">
        <f t="shared" si="0"/>
        <v>1Q-3Q 2018</v>
      </c>
      <c r="K1" s="49" t="str">
        <f t="shared" si="0"/>
        <v>1Q-3Q 2019</v>
      </c>
      <c r="L1" s="49" t="str">
        <f t="shared" si="0"/>
        <v>1Q-3Q 2020</v>
      </c>
      <c r="M1" s="49" t="str">
        <f t="shared" si="0"/>
        <v>1Q-3Q 2021</v>
      </c>
      <c r="N1" s="49" t="str">
        <f t="shared" si="0"/>
        <v>1Q-3Q 2022</v>
      </c>
      <c r="O1" s="49" t="str">
        <f t="shared" si="0"/>
        <v>1Q-3Q 2023</v>
      </c>
      <c r="P1" s="49" t="str">
        <f t="shared" si="0"/>
        <v>1Q-3Q 2024</v>
      </c>
      <c r="Q1" s="49" t="str">
        <f t="shared" si="0"/>
        <v>-</v>
      </c>
      <c r="R1" s="49" t="str">
        <f t="shared" si="0"/>
        <v>-</v>
      </c>
      <c r="S1" s="49" t="str">
        <f t="shared" si="0"/>
        <v>-</v>
      </c>
      <c r="T1" s="49" t="str">
        <f t="shared" si="0"/>
        <v>-</v>
      </c>
      <c r="U1" s="49" t="str">
        <f t="shared" si="0"/>
        <v>-</v>
      </c>
      <c r="V1" s="49" t="str">
        <f t="shared" si="0"/>
        <v>-</v>
      </c>
      <c r="W1" s="49" t="str">
        <f t="shared" si="0"/>
        <v>-</v>
      </c>
      <c r="X1" s="49" t="str">
        <f t="shared" si="0"/>
        <v>-</v>
      </c>
      <c r="Y1" s="49" t="str">
        <f t="shared" si="0"/>
        <v>-</v>
      </c>
      <c r="Z1" s="49" t="str">
        <f t="shared" si="0"/>
        <v>-</v>
      </c>
      <c r="AB1" s="168">
        <f>MATCH($AB$3,$E$2:$Z$2,0)</f>
        <v>11</v>
      </c>
      <c r="AC1" s="169"/>
      <c r="AD1" s="168">
        <f>MATCH($AD$3,$E$2:$Z$2,0)</f>
        <v>12</v>
      </c>
    </row>
    <row r="2" spans="1:30">
      <c r="B2" s="211" t="s">
        <v>209</v>
      </c>
      <c r="C2" s="212">
        <v>1</v>
      </c>
      <c r="D2" s="87" t="str">
        <f>'Balance sheet (Q)'!C2</f>
        <v>rok&gt;</v>
      </c>
      <c r="E2" s="6">
        <f>'Balance sheet (end)'!D2</f>
        <v>2013</v>
      </c>
      <c r="F2" s="6">
        <f>'Balance sheet (end)'!E2</f>
        <v>2014</v>
      </c>
      <c r="G2" s="6">
        <f>'Balance sheet (end)'!F2</f>
        <v>2015</v>
      </c>
      <c r="H2" s="6">
        <f>'Balance sheet (end)'!G2</f>
        <v>2016</v>
      </c>
      <c r="I2" s="6">
        <f>'Balance sheet (end)'!H2</f>
        <v>2017</v>
      </c>
      <c r="J2" s="6">
        <f>'Balance sheet (end)'!I2</f>
        <v>2018</v>
      </c>
      <c r="K2" s="6">
        <f>'Balance sheet (end)'!J2</f>
        <v>2019</v>
      </c>
      <c r="L2" s="6">
        <f>'Balance sheet (end)'!K2</f>
        <v>2020</v>
      </c>
      <c r="M2" s="6">
        <f>'Balance sheet (end)'!L2</f>
        <v>2021</v>
      </c>
      <c r="N2" s="6">
        <f>'Balance sheet (end)'!M2</f>
        <v>2022</v>
      </c>
      <c r="O2" s="6">
        <f>'Balance sheet (end)'!N2</f>
        <v>2023</v>
      </c>
      <c r="P2" s="6">
        <f>'Balance sheet (end)'!O2</f>
        <v>2024</v>
      </c>
      <c r="Q2" s="6" t="str">
        <f>'Balance sheet (end)'!P2</f>
        <v>-</v>
      </c>
      <c r="R2" s="6" t="str">
        <f>'Balance sheet (end)'!Q2</f>
        <v>-</v>
      </c>
      <c r="S2" s="6" t="str">
        <f>'Balance sheet (end)'!R2</f>
        <v>-</v>
      </c>
      <c r="T2" s="6" t="str">
        <f>'Balance sheet (end)'!S2</f>
        <v>-</v>
      </c>
      <c r="U2" s="6" t="str">
        <f>'Balance sheet (end)'!T2</f>
        <v>-</v>
      </c>
      <c r="V2" s="6" t="str">
        <f>'Balance sheet (end)'!U2</f>
        <v>-</v>
      </c>
      <c r="W2" s="6" t="str">
        <f>'Balance sheet (end)'!V2</f>
        <v>-</v>
      </c>
      <c r="X2" s="6" t="str">
        <f>'Balance sheet (end)'!W2</f>
        <v>-</v>
      </c>
      <c r="Y2" s="6" t="str">
        <f>'Balance sheet (end)'!X2</f>
        <v>-</v>
      </c>
      <c r="Z2" s="6" t="str">
        <f>'Balance sheet (end)'!Y2</f>
        <v>-</v>
      </c>
      <c r="AB2" s="242" t="s">
        <v>154</v>
      </c>
      <c r="AC2" s="242" t="s">
        <v>210</v>
      </c>
      <c r="AD2" s="242" t="s">
        <v>155</v>
      </c>
    </row>
    <row r="3" spans="1:30">
      <c r="B3" s="213" t="s">
        <v>211</v>
      </c>
      <c r="C3" s="212">
        <v>3</v>
      </c>
      <c r="D3" s="131" t="s">
        <v>212</v>
      </c>
      <c r="E3" s="243">
        <f>IF(     OR(E2="-",   $C$4&lt;&gt;"-"),0,COUNTIF('P&amp;L (Q)'!$E$2:$CN$2,E2))</f>
        <v>4</v>
      </c>
      <c r="F3" s="243">
        <f>IF(     OR(F2="-",   $C$4&lt;&gt;"-"),0,COUNTIF('P&amp;L (Q)'!$E$2:$CN$2,F2))</f>
        <v>4</v>
      </c>
      <c r="G3" s="243">
        <f>IF(     OR(G2="-",   $C$4&lt;&gt;"-"),0,COUNTIF('P&amp;L (Q)'!$E$2:$CN$2,G2))</f>
        <v>4</v>
      </c>
      <c r="H3" s="243">
        <f>IF(     OR(H2="-",   $C$4&lt;&gt;"-"),0,COUNTIF('P&amp;L (Q)'!$E$2:$CN$2,H2))</f>
        <v>4</v>
      </c>
      <c r="I3" s="243">
        <f>IF(     OR(I2="-",   $C$4&lt;&gt;"-"),0,COUNTIF('P&amp;L (Q)'!$E$2:$CN$2,I2))</f>
        <v>4</v>
      </c>
      <c r="J3" s="243">
        <f>IF(     OR(J2="-",   $C$4&lt;&gt;"-"),0,COUNTIF('P&amp;L (Q)'!$E$2:$CN$2,J2))</f>
        <v>4</v>
      </c>
      <c r="K3" s="243">
        <f>IF(     OR(K2="-",   $C$4&lt;&gt;"-"),0,COUNTIF('P&amp;L (Q)'!$E$2:$CN$2,K2))</f>
        <v>4</v>
      </c>
      <c r="L3" s="243">
        <f>IF(     OR(L2="-",   $C$4&lt;&gt;"-"),0,COUNTIF('P&amp;L (Q)'!$E$2:$CN$2,L2))</f>
        <v>4</v>
      </c>
      <c r="M3" s="243">
        <f>IF(     OR(M2="-",   $C$4&lt;&gt;"-"),0,COUNTIF('P&amp;L (Q)'!$E$2:$CN$2,M2))</f>
        <v>4</v>
      </c>
      <c r="N3" s="243">
        <f>IF(     OR(N2="-",   $C$4&lt;&gt;"-"),0,COUNTIF('P&amp;L (Q)'!$E$2:$CN$2,N2))</f>
        <v>4</v>
      </c>
      <c r="O3" s="244">
        <f>IF(     OR(O2="-",   $C$4&lt;&gt;"-"),0,COUNTIF('P&amp;L (Q)'!$E$2:$CN$2,O2))</f>
        <v>4</v>
      </c>
      <c r="P3" s="244">
        <f>IF(     OR(P2="-",   $C$4&lt;&gt;"-"),0,COUNTIF('P&amp;L (Q)'!$E$2:$CN$2,P2))</f>
        <v>3</v>
      </c>
      <c r="Q3" s="244">
        <f>IF(     OR(Q2="-",   $C$4&lt;&gt;"-"),0,COUNTIF('P&amp;L (Q)'!$E$2:$CN$2,Q2))</f>
        <v>0</v>
      </c>
      <c r="R3" s="244">
        <f>IF(     OR(R2="-",   $C$4&lt;&gt;"-"),0,COUNTIF('P&amp;L (Q)'!$E$2:$CN$2,R2))</f>
        <v>0</v>
      </c>
      <c r="S3" s="244">
        <f>IF(     OR(S2="-",   $C$4&lt;&gt;"-"),0,COUNTIF('P&amp;L (Q)'!$E$2:$CN$2,S2))</f>
        <v>0</v>
      </c>
      <c r="T3" s="244">
        <f>IF(     OR(T2="-",   $C$4&lt;&gt;"-"),0,COUNTIF('P&amp;L (Q)'!$E$2:$CN$2,T2))</f>
        <v>0</v>
      </c>
      <c r="U3" s="244">
        <f>IF(     OR(U2="-",   $C$4&lt;&gt;"-"),0,COUNTIF('P&amp;L (Q)'!$E$2:$CN$2,U2))</f>
        <v>0</v>
      </c>
      <c r="V3" s="244">
        <f>IF(     OR(V2="-",   $C$4&lt;&gt;"-"),0,COUNTIF('P&amp;L (Q)'!$E$2:$CN$2,V2))</f>
        <v>0</v>
      </c>
      <c r="W3" s="244">
        <f>IF(     OR(W2="-",   $C$4&lt;&gt;"-"),0,COUNTIF('P&amp;L (Q)'!$E$2:$CN$2,W2))</f>
        <v>0</v>
      </c>
      <c r="X3" s="244">
        <f>IF(     OR(X2="-",   $C$4&lt;&gt;"-"),0,COUNTIF('P&amp;L (Q)'!$E$2:$CN$2,X2))</f>
        <v>0</v>
      </c>
      <c r="Y3" s="244">
        <f>IF(     OR(Y2="-",   $C$4&lt;&gt;"-"),0,COUNTIF('P&amp;L (Q)'!$E$2:$CN$2,Y2))</f>
        <v>0</v>
      </c>
      <c r="Z3" s="244">
        <f>IF(     OR(Z2="-",   $C$4&lt;&gt;"-"),0,COUNTIF('P&amp;L (Q)'!$E$2:$CN$2,Z2))</f>
        <v>0</v>
      </c>
      <c r="AB3" s="245">
        <v>2023</v>
      </c>
      <c r="AC3" s="246" t="str">
        <f>C2&amp;"-"&amp;C3</f>
        <v>1-3</v>
      </c>
      <c r="AD3" s="241">
        <v>2024</v>
      </c>
    </row>
    <row r="4" spans="1:30">
      <c r="B4" s="48"/>
      <c r="C4" s="271" t="str">
        <f>IF(OR((C3&lt;C2),OR(C2&lt;1,C2&gt;4),OR(C3&lt;1,C3&gt;4)),"błąd kwartałów","-")</f>
        <v>-</v>
      </c>
      <c r="D4" s="34"/>
      <c r="E4" s="6"/>
      <c r="F4" s="6"/>
      <c r="G4" s="6"/>
      <c r="H4" s="6"/>
      <c r="I4" s="6"/>
      <c r="J4" s="6"/>
      <c r="K4" s="6"/>
      <c r="L4" s="6"/>
      <c r="M4" s="6"/>
      <c r="N4" s="6"/>
      <c r="O4" s="6"/>
      <c r="P4" s="6"/>
      <c r="Q4" s="6"/>
      <c r="R4" s="6"/>
      <c r="S4" s="6"/>
      <c r="T4" s="6"/>
      <c r="U4" s="6"/>
      <c r="V4" s="6"/>
      <c r="W4" s="6"/>
      <c r="X4" s="6"/>
      <c r="Y4" s="6"/>
      <c r="Z4" s="6"/>
      <c r="AB4" s="242"/>
      <c r="AC4" s="274" t="str">
        <f>IF(         OR(              TYPE(AB1)=16,TYPE(AD1)=16),"błędne okresy","ok")</f>
        <v>ok</v>
      </c>
      <c r="AD4" s="242"/>
    </row>
    <row r="5" spans="1:30" ht="49.5" customHeight="1">
      <c r="B5" s="223" t="s">
        <v>52</v>
      </c>
      <c r="E5" s="21"/>
      <c r="F5" s="21"/>
      <c r="G5" s="21"/>
      <c r="H5" s="21"/>
      <c r="I5" s="21"/>
      <c r="J5" s="21"/>
      <c r="K5" s="21"/>
      <c r="L5" s="21"/>
      <c r="M5" s="21"/>
      <c r="N5" s="21"/>
      <c r="O5" s="21"/>
      <c r="P5" s="21"/>
      <c r="Q5" s="21"/>
      <c r="R5" s="21"/>
      <c r="S5" s="21"/>
      <c r="T5" s="21"/>
      <c r="U5" s="21"/>
      <c r="V5" s="21"/>
      <c r="W5" s="21"/>
      <c r="X5" s="21"/>
      <c r="Y5" s="21"/>
      <c r="Z5" s="21"/>
      <c r="AB5" s="159"/>
      <c r="AC5" s="274" t="s">
        <v>213</v>
      </c>
      <c r="AD5" s="159"/>
    </row>
    <row r="6" spans="1:30">
      <c r="B6" s="16" t="str">
        <f>IF('P&amp;L (Q)'!B6="","",'P&amp;L (Q)'!B6)</f>
        <v>1.Działalność kontynuowana</v>
      </c>
      <c r="C6" s="16"/>
      <c r="D6" s="16"/>
      <c r="E6" s="21"/>
      <c r="F6" s="21"/>
      <c r="G6" s="21"/>
      <c r="H6" s="21"/>
      <c r="I6" s="21"/>
      <c r="J6" s="21"/>
      <c r="K6" s="21"/>
      <c r="L6" s="21"/>
      <c r="M6" s="21"/>
      <c r="N6" s="21"/>
      <c r="O6" s="21"/>
      <c r="P6" s="21"/>
      <c r="Q6" s="21"/>
      <c r="R6" s="21"/>
      <c r="S6" s="21"/>
      <c r="T6" s="21"/>
      <c r="U6" s="21"/>
      <c r="V6" s="21"/>
      <c r="W6" s="21"/>
      <c r="X6" s="21"/>
      <c r="Y6" s="21"/>
      <c r="Z6" s="21"/>
      <c r="AB6" s="186" t="s">
        <v>157</v>
      </c>
      <c r="AD6" s="186" t="s">
        <v>158</v>
      </c>
    </row>
    <row r="7" spans="1:30">
      <c r="B7" s="14" t="str">
        <f>IF('P&amp;L (Q)'!B7="","",'P&amp;L (Q)'!B7)</f>
        <v>2.Przychody ze sprzedaży produktów</v>
      </c>
      <c r="C7" s="14"/>
      <c r="D7" s="14"/>
      <c r="E7" s="21">
        <f>IF(          $C$4 &lt;&gt;"-","błąd okresów",    IF(     E$2  ="-","",       IFERROR(  SUMIFS('P&amp;L (Q)'!$E7:$CN7,'P&amp;L (Q)'!$E$2:$CN$2,E$2,'P&amp;L (Q)'!$E$3:$CN$3,"&gt;="&amp;$C$2,'P&amp;L (Q)'!$E$3:$CN$3,"&lt;="&amp;$C$3),"błąd")))</f>
        <v>436058</v>
      </c>
      <c r="F7" s="21">
        <f>IF(          $C$4 &lt;&gt;"-","błąd okresów",    IF(     F$2  ="-","",       IFERROR(  SUMIFS('P&amp;L (Q)'!$E7:$CN7,'P&amp;L (Q)'!$E$2:$CN$2,F$2,'P&amp;L (Q)'!$E$3:$CN$3,"&gt;="&amp;$C$2,'P&amp;L (Q)'!$E$3:$CN$3,"&lt;="&amp;$C$3),"błąd")))</f>
        <v>414541</v>
      </c>
      <c r="G7" s="21">
        <f>IF(          $C$4 &lt;&gt;"-","błąd okresów",    IF(     G$2  ="-","",       IFERROR(  SUMIFS('P&amp;L (Q)'!$E7:$CN7,'P&amp;L (Q)'!$E$2:$CN$2,G$2,'P&amp;L (Q)'!$E$3:$CN$3,"&gt;="&amp;$C$2,'P&amp;L (Q)'!$E$3:$CN$3,"&lt;="&amp;$C$3),"błąd")))</f>
        <v>420550</v>
      </c>
      <c r="H7" s="21">
        <f>IF(          $C$4 &lt;&gt;"-","błąd okresów",    IF(     H$2  ="-","",       IFERROR(  SUMIFS('P&amp;L (Q)'!$E7:$CN7,'P&amp;L (Q)'!$E$2:$CN$2,H$2,'P&amp;L (Q)'!$E$3:$CN$3,"&gt;="&amp;$C$2,'P&amp;L (Q)'!$E$3:$CN$3,"&lt;="&amp;$C$3),"błąd")))</f>
        <v>443893</v>
      </c>
      <c r="I7" s="21">
        <f>IF(          $C$4 &lt;&gt;"-","błąd okresów",    IF(     I$2  ="-","",       IFERROR(  SUMIFS('P&amp;L (Q)'!$E7:$CN7,'P&amp;L (Q)'!$E$2:$CN$2,I$2,'P&amp;L (Q)'!$E$3:$CN$3,"&gt;="&amp;$C$2,'P&amp;L (Q)'!$E$3:$CN$3,"&lt;="&amp;$C$3),"błąd")))</f>
        <v>432460.4</v>
      </c>
      <c r="J7" s="21">
        <f>IF(          $C$4 &lt;&gt;"-","błąd okresów",    IF(     J$2  ="-","",       IFERROR(  SUMIFS('P&amp;L (Q)'!$E7:$CN7,'P&amp;L (Q)'!$E$2:$CN$2,J$2,'P&amp;L (Q)'!$E$3:$CN$3,"&gt;="&amp;$C$2,'P&amp;L (Q)'!$E$3:$CN$3,"&lt;="&amp;$C$3),"błąd")))</f>
        <v>445590</v>
      </c>
      <c r="K7" s="21">
        <f>IF(          $C$4 &lt;&gt;"-","błąd okresów",    IF(     K$2  ="-","",       IFERROR(  SUMIFS('P&amp;L (Q)'!$E7:$CN7,'P&amp;L (Q)'!$E$2:$CN$2,K$2,'P&amp;L (Q)'!$E$3:$CN$3,"&gt;="&amp;$C$2,'P&amp;L (Q)'!$E$3:$CN$3,"&lt;="&amp;$C$3),"błąd")))</f>
        <v>528093</v>
      </c>
      <c r="L7" s="21">
        <f>IF(          $C$4 &lt;&gt;"-","błąd okresów",    IF(     L$2  ="-","",       IFERROR(  SUMIFS('P&amp;L (Q)'!$E7:$CN7,'P&amp;L (Q)'!$E$2:$CN$2,L$2,'P&amp;L (Q)'!$E$3:$CN$3,"&gt;="&amp;$C$2,'P&amp;L (Q)'!$E$3:$CN$3,"&lt;="&amp;$C$3),"błąd")))</f>
        <v>632185</v>
      </c>
      <c r="M7" s="21">
        <f>IF(          $C$4 &lt;&gt;"-","błąd okresów",    IF(     M$2  ="-","",       IFERROR(  SUMIFS('P&amp;L (Q)'!$E7:$CN7,'P&amp;L (Q)'!$E$2:$CN$2,M$2,'P&amp;L (Q)'!$E$3:$CN$3,"&gt;="&amp;$C$2,'P&amp;L (Q)'!$E$3:$CN$3,"&lt;="&amp;$C$3),"błąd")))</f>
        <v>609547</v>
      </c>
      <c r="N7" s="21">
        <f>IF(          $C$4 &lt;&gt;"-","błąd okresów",    IF(     N$2  ="-","",       IFERROR(  SUMIFS('P&amp;L (Q)'!$E7:$CN7,'P&amp;L (Q)'!$E$2:$CN$2,N$2,'P&amp;L (Q)'!$E$3:$CN$3,"&gt;="&amp;$C$2,'P&amp;L (Q)'!$E$3:$CN$3,"&lt;="&amp;$C$3),"błąd")))</f>
        <v>613446.68082828796</v>
      </c>
      <c r="O7" s="21">
        <f>IF(          $C$4 &lt;&gt;"-","błąd okresów",    IF(     O$2  ="-","",       IFERROR(  SUMIFS('P&amp;L (Q)'!$E7:$CN7,'P&amp;L (Q)'!$E$2:$CN$2,O$2,'P&amp;L (Q)'!$E$3:$CN$3,"&gt;="&amp;$C$2,'P&amp;L (Q)'!$E$3:$CN$3,"&lt;="&amp;$C$3),"błąd")))</f>
        <v>666175</v>
      </c>
      <c r="P7" s="21">
        <f>IF(          $C$4 &lt;&gt;"-","błąd okresów",    IF(     P$2  ="-","",       IFERROR(  SUMIFS('P&amp;L (Q)'!$E7:$CN7,'P&amp;L (Q)'!$E$2:$CN$2,P$2,'P&amp;L (Q)'!$E$3:$CN$3,"&gt;="&amp;$C$2,'P&amp;L (Q)'!$E$3:$CN$3,"&lt;="&amp;$C$3),"błąd")))</f>
        <v>619493</v>
      </c>
      <c r="Q7" s="21" t="str">
        <f>IF(          $C$4 &lt;&gt;"-","błąd okresów",    IF(     Q$2  ="-","",       IFERROR(  SUMIFS('P&amp;L (Q)'!$E7:$CN7,'P&amp;L (Q)'!$E$2:$CN$2,Q$2,'P&amp;L (Q)'!$E$3:$CN$3,"&gt;="&amp;$C$2,'P&amp;L (Q)'!$E$3:$CN$3,"&lt;="&amp;$C$3),"błąd")))</f>
        <v/>
      </c>
      <c r="R7" s="21" t="str">
        <f>IF(          $C$4 &lt;&gt;"-","błąd okresów",    IF(     R$2  ="-","",       IFERROR(  SUMIFS('P&amp;L (Q)'!$E7:$CN7,'P&amp;L (Q)'!$E$2:$CN$2,R$2,'P&amp;L (Q)'!$E$3:$CN$3,"&gt;="&amp;$C$2,'P&amp;L (Q)'!$E$3:$CN$3,"&lt;="&amp;$C$3),"błąd")))</f>
        <v/>
      </c>
      <c r="S7" s="21" t="str">
        <f>IF(          $C$4 &lt;&gt;"-","błąd okresów",    IF(     S$2  ="-","",       IFERROR(  SUMIFS('P&amp;L (Q)'!$E7:$CN7,'P&amp;L (Q)'!$E$2:$CN$2,S$2,'P&amp;L (Q)'!$E$3:$CN$3,"&gt;="&amp;$C$2,'P&amp;L (Q)'!$E$3:$CN$3,"&lt;="&amp;$C$3),"błąd")))</f>
        <v/>
      </c>
      <c r="T7" s="21" t="str">
        <f>IF(          $C$4 &lt;&gt;"-","błąd okresów",    IF(     T$2  ="-","",       IFERROR(  SUMIFS('P&amp;L (Q)'!$E7:$CN7,'P&amp;L (Q)'!$E$2:$CN$2,T$2,'P&amp;L (Q)'!$E$3:$CN$3,"&gt;="&amp;$C$2,'P&amp;L (Q)'!$E$3:$CN$3,"&lt;="&amp;$C$3),"błąd")))</f>
        <v/>
      </c>
      <c r="U7" s="21" t="str">
        <f>IF(          $C$4 &lt;&gt;"-","błąd okresów",    IF(     U$2  ="-","",       IFERROR(  SUMIFS('P&amp;L (Q)'!$E7:$CN7,'P&amp;L (Q)'!$E$2:$CN$2,U$2,'P&amp;L (Q)'!$E$3:$CN$3,"&gt;="&amp;$C$2,'P&amp;L (Q)'!$E$3:$CN$3,"&lt;="&amp;$C$3),"błąd")))</f>
        <v/>
      </c>
      <c r="V7" s="21" t="str">
        <f>IF(          $C$4 &lt;&gt;"-","błąd okresów",    IF(     V$2  ="-","",       IFERROR(  SUMIFS('P&amp;L (Q)'!$E7:$CN7,'P&amp;L (Q)'!$E$2:$CN$2,V$2,'P&amp;L (Q)'!$E$3:$CN$3,"&gt;="&amp;$C$2,'P&amp;L (Q)'!$E$3:$CN$3,"&lt;="&amp;$C$3),"błąd")))</f>
        <v/>
      </c>
      <c r="W7" s="21" t="str">
        <f>IF(          $C$4 &lt;&gt;"-","błąd okresów",    IF(     W$2  ="-","",       IFERROR(  SUMIFS('P&amp;L (Q)'!$E7:$CN7,'P&amp;L (Q)'!$E$2:$CN$2,W$2,'P&amp;L (Q)'!$E$3:$CN$3,"&gt;="&amp;$C$2,'P&amp;L (Q)'!$E$3:$CN$3,"&lt;="&amp;$C$3),"błąd")))</f>
        <v/>
      </c>
      <c r="X7" s="21" t="str">
        <f>IF(          $C$4 &lt;&gt;"-","błąd okresów",    IF(     X$2  ="-","",       IFERROR(  SUMIFS('P&amp;L (Q)'!$E7:$CN7,'P&amp;L (Q)'!$E$2:$CN$2,X$2,'P&amp;L (Q)'!$E$3:$CN$3,"&gt;="&amp;$C$2,'P&amp;L (Q)'!$E$3:$CN$3,"&lt;="&amp;$C$3),"błąd")))</f>
        <v/>
      </c>
      <c r="Y7" s="21" t="str">
        <f>IF(          $C$4 &lt;&gt;"-","błąd okresów",    IF(     Y$2  ="-","",       IFERROR(  SUMIFS('P&amp;L (Q)'!$E7:$CN7,'P&amp;L (Q)'!$E$2:$CN$2,Y$2,'P&amp;L (Q)'!$E$3:$CN$3,"&gt;="&amp;$C$2,'P&amp;L (Q)'!$E$3:$CN$3,"&lt;="&amp;$C$3),"błąd")))</f>
        <v/>
      </c>
      <c r="Z7" s="21" t="str">
        <f>IF(          $C$4 &lt;&gt;"-","błąd okresów",    IF(     Z$2  ="-","",       IFERROR(  SUMIFS('P&amp;L (Q)'!$E7:$CN7,'P&amp;L (Q)'!$E$2:$CN$2,Z$2,'P&amp;L (Q)'!$E$3:$CN$3,"&gt;="&amp;$C$2,'P&amp;L (Q)'!$E$3:$CN$3,"&lt;="&amp;$C$3),"błąd")))</f>
        <v/>
      </c>
      <c r="AB7" s="172">
        <f t="shared" ref="AB7:AB38" ca="1" si="1">IF(     $AC$4="ok",                  IF(             OR($B7="",SUM($E7:$Z7)=0),   "",OFFSET($E7,0,$AD$1-1,1,1)-OFFSET($E7,0,$AB$1-1,1,1)),"błędne okresy")</f>
        <v>-46682</v>
      </c>
      <c r="AD7" s="177">
        <f t="shared" ref="AD7:AD38" ca="1" si="2">IF(    OR($B7="",SUM($E7:$Z7)=0         ),"",IF($AC$4="ok",IFERROR(OFFSET($E7,0,$AD$1-1,1,1)/OFFSET($E7,0,$AB$1-1,1,1),""),"błędne okresy"))</f>
        <v>0.92992531992344352</v>
      </c>
    </row>
    <row r="8" spans="1:30">
      <c r="B8" s="14" t="str">
        <f>IF('P&amp;L (Q)'!B8="","",'P&amp;L (Q)'!B8)</f>
        <v>3.Przychody ze sprzedaży towarów</v>
      </c>
      <c r="C8" s="14"/>
      <c r="D8" s="14"/>
      <c r="E8" s="21">
        <f>IF(          $C$4 &lt;&gt;"-","błąd okresów",    IF(     E$2  ="-","",       IFERROR(  SUMIFS('P&amp;L (Q)'!$E8:$CN8,'P&amp;L (Q)'!$E$2:$CN$2,E$2,'P&amp;L (Q)'!$E$3:$CN$3,"&gt;="&amp;$C$2,'P&amp;L (Q)'!$E$3:$CN$3,"&lt;="&amp;$C$3),"błąd")))</f>
        <v>40546</v>
      </c>
      <c r="F8" s="21">
        <f>IF(          $C$4 &lt;&gt;"-","błąd okresów",    IF(     F$2  ="-","",       IFERROR(  SUMIFS('P&amp;L (Q)'!$E8:$CN8,'P&amp;L (Q)'!$E$2:$CN$2,F$2,'P&amp;L (Q)'!$E$3:$CN$3,"&gt;="&amp;$C$2,'P&amp;L (Q)'!$E$3:$CN$3,"&lt;="&amp;$C$3),"błąd")))</f>
        <v>34995</v>
      </c>
      <c r="G8" s="21">
        <f>IF(          $C$4 &lt;&gt;"-","błąd okresów",    IF(     G$2  ="-","",       IFERROR(  SUMIFS('P&amp;L (Q)'!$E8:$CN8,'P&amp;L (Q)'!$E$2:$CN$2,G$2,'P&amp;L (Q)'!$E$3:$CN$3,"&gt;="&amp;$C$2,'P&amp;L (Q)'!$E$3:$CN$3,"&lt;="&amp;$C$3),"błąd")))</f>
        <v>32891</v>
      </c>
      <c r="H8" s="21">
        <f>IF(          $C$4 &lt;&gt;"-","błąd okresów",    IF(     H$2  ="-","",       IFERROR(  SUMIFS('P&amp;L (Q)'!$E8:$CN8,'P&amp;L (Q)'!$E$2:$CN$2,H$2,'P&amp;L (Q)'!$E$3:$CN$3,"&gt;="&amp;$C$2,'P&amp;L (Q)'!$E$3:$CN$3,"&lt;="&amp;$C$3),"błąd")))</f>
        <v>32596</v>
      </c>
      <c r="I8" s="21">
        <f>IF(          $C$4 &lt;&gt;"-","błąd okresów",    IF(     I$2  ="-","",       IFERROR(  SUMIFS('P&amp;L (Q)'!$E8:$CN8,'P&amp;L (Q)'!$E$2:$CN$2,I$2,'P&amp;L (Q)'!$E$3:$CN$3,"&gt;="&amp;$C$2,'P&amp;L (Q)'!$E$3:$CN$3,"&lt;="&amp;$C$3),"błąd")))</f>
        <v>35485</v>
      </c>
      <c r="J8" s="21">
        <f>IF(          $C$4 &lt;&gt;"-","błąd okresów",    IF(     J$2  ="-","",       IFERROR(  SUMIFS('P&amp;L (Q)'!$E8:$CN8,'P&amp;L (Q)'!$E$2:$CN$2,J$2,'P&amp;L (Q)'!$E$3:$CN$3,"&gt;="&amp;$C$2,'P&amp;L (Q)'!$E$3:$CN$3,"&lt;="&amp;$C$3),"błąd")))</f>
        <v>34119</v>
      </c>
      <c r="K8" s="21">
        <f>IF(          $C$4 &lt;&gt;"-","błąd okresów",    IF(     K$2  ="-","",       IFERROR(  SUMIFS('P&amp;L (Q)'!$E8:$CN8,'P&amp;L (Q)'!$E$2:$CN$2,K$2,'P&amp;L (Q)'!$E$3:$CN$3,"&gt;="&amp;$C$2,'P&amp;L (Q)'!$E$3:$CN$3,"&lt;="&amp;$C$3),"błąd")))</f>
        <v>42785</v>
      </c>
      <c r="L8" s="21">
        <f>IF(          $C$4 &lt;&gt;"-","błąd okresów",    IF(     L$2  ="-","",       IFERROR(  SUMIFS('P&amp;L (Q)'!$E8:$CN8,'P&amp;L (Q)'!$E$2:$CN$2,L$2,'P&amp;L (Q)'!$E$3:$CN$3,"&gt;="&amp;$C$2,'P&amp;L (Q)'!$E$3:$CN$3,"&lt;="&amp;$C$3),"błąd")))</f>
        <v>44045</v>
      </c>
      <c r="M8" s="21">
        <f>IF(          $C$4 &lt;&gt;"-","błąd okresów",    IF(     M$2  ="-","",       IFERROR(  SUMIFS('P&amp;L (Q)'!$E8:$CN8,'P&amp;L (Q)'!$E$2:$CN$2,M$2,'P&amp;L (Q)'!$E$3:$CN$3,"&gt;="&amp;$C$2,'P&amp;L (Q)'!$E$3:$CN$3,"&lt;="&amp;$C$3),"błąd")))</f>
        <v>36232</v>
      </c>
      <c r="N8" s="21">
        <f>IF(          $C$4 &lt;&gt;"-","błąd okresów",    IF(     N$2  ="-","",       IFERROR(  SUMIFS('P&amp;L (Q)'!$E8:$CN8,'P&amp;L (Q)'!$E$2:$CN$2,N$2,'P&amp;L (Q)'!$E$3:$CN$3,"&gt;="&amp;$C$2,'P&amp;L (Q)'!$E$3:$CN$3,"&lt;="&amp;$C$3),"błąd")))</f>
        <v>31964.036647176501</v>
      </c>
      <c r="O8" s="21">
        <f>IF(          $C$4 &lt;&gt;"-","błąd okresów",    IF(     O$2  ="-","",       IFERROR(  SUMIFS('P&amp;L (Q)'!$E8:$CN8,'P&amp;L (Q)'!$E$2:$CN$2,O$2,'P&amp;L (Q)'!$E$3:$CN$3,"&gt;="&amp;$C$2,'P&amp;L (Q)'!$E$3:$CN$3,"&lt;="&amp;$C$3),"błąd")))</f>
        <v>33394</v>
      </c>
      <c r="P8" s="21">
        <f>IF(          $C$4 &lt;&gt;"-","błąd okresów",    IF(     P$2  ="-","",       IFERROR(  SUMIFS('P&amp;L (Q)'!$E8:$CN8,'P&amp;L (Q)'!$E$2:$CN$2,P$2,'P&amp;L (Q)'!$E$3:$CN$3,"&gt;="&amp;$C$2,'P&amp;L (Q)'!$E$3:$CN$3,"&lt;="&amp;$C$3),"błąd")))</f>
        <v>25512</v>
      </c>
      <c r="Q8" s="21" t="str">
        <f>IF(          $C$4 &lt;&gt;"-","błąd okresów",    IF(     Q$2  ="-","",       IFERROR(  SUMIFS('P&amp;L (Q)'!$E8:$CN8,'P&amp;L (Q)'!$E$2:$CN$2,Q$2,'P&amp;L (Q)'!$E$3:$CN$3,"&gt;="&amp;$C$2,'P&amp;L (Q)'!$E$3:$CN$3,"&lt;="&amp;$C$3),"błąd")))</f>
        <v/>
      </c>
      <c r="R8" s="21" t="str">
        <f>IF(          $C$4 &lt;&gt;"-","błąd okresów",    IF(     R$2  ="-","",       IFERROR(  SUMIFS('P&amp;L (Q)'!$E8:$CN8,'P&amp;L (Q)'!$E$2:$CN$2,R$2,'P&amp;L (Q)'!$E$3:$CN$3,"&gt;="&amp;$C$2,'P&amp;L (Q)'!$E$3:$CN$3,"&lt;="&amp;$C$3),"błąd")))</f>
        <v/>
      </c>
      <c r="S8" s="21" t="str">
        <f>IF(          $C$4 &lt;&gt;"-","błąd okresów",    IF(     S$2  ="-","",       IFERROR(  SUMIFS('P&amp;L (Q)'!$E8:$CN8,'P&amp;L (Q)'!$E$2:$CN$2,S$2,'P&amp;L (Q)'!$E$3:$CN$3,"&gt;="&amp;$C$2,'P&amp;L (Q)'!$E$3:$CN$3,"&lt;="&amp;$C$3),"błąd")))</f>
        <v/>
      </c>
      <c r="T8" s="21" t="str">
        <f>IF(          $C$4 &lt;&gt;"-","błąd okresów",    IF(     T$2  ="-","",       IFERROR(  SUMIFS('P&amp;L (Q)'!$E8:$CN8,'P&amp;L (Q)'!$E$2:$CN$2,T$2,'P&amp;L (Q)'!$E$3:$CN$3,"&gt;="&amp;$C$2,'P&amp;L (Q)'!$E$3:$CN$3,"&lt;="&amp;$C$3),"błąd")))</f>
        <v/>
      </c>
      <c r="U8" s="21" t="str">
        <f>IF(          $C$4 &lt;&gt;"-","błąd okresów",    IF(     U$2  ="-","",       IFERROR(  SUMIFS('P&amp;L (Q)'!$E8:$CN8,'P&amp;L (Q)'!$E$2:$CN$2,U$2,'P&amp;L (Q)'!$E$3:$CN$3,"&gt;="&amp;$C$2,'P&amp;L (Q)'!$E$3:$CN$3,"&lt;="&amp;$C$3),"błąd")))</f>
        <v/>
      </c>
      <c r="V8" s="21" t="str">
        <f>IF(          $C$4 &lt;&gt;"-","błąd okresów",    IF(     V$2  ="-","",       IFERROR(  SUMIFS('P&amp;L (Q)'!$E8:$CN8,'P&amp;L (Q)'!$E$2:$CN$2,V$2,'P&amp;L (Q)'!$E$3:$CN$3,"&gt;="&amp;$C$2,'P&amp;L (Q)'!$E$3:$CN$3,"&lt;="&amp;$C$3),"błąd")))</f>
        <v/>
      </c>
      <c r="W8" s="21" t="str">
        <f>IF(          $C$4 &lt;&gt;"-","błąd okresów",    IF(     W$2  ="-","",       IFERROR(  SUMIFS('P&amp;L (Q)'!$E8:$CN8,'P&amp;L (Q)'!$E$2:$CN$2,W$2,'P&amp;L (Q)'!$E$3:$CN$3,"&gt;="&amp;$C$2,'P&amp;L (Q)'!$E$3:$CN$3,"&lt;="&amp;$C$3),"błąd")))</f>
        <v/>
      </c>
      <c r="X8" s="21" t="str">
        <f>IF(          $C$4 &lt;&gt;"-","błąd okresów",    IF(     X$2  ="-","",       IFERROR(  SUMIFS('P&amp;L (Q)'!$E8:$CN8,'P&amp;L (Q)'!$E$2:$CN$2,X$2,'P&amp;L (Q)'!$E$3:$CN$3,"&gt;="&amp;$C$2,'P&amp;L (Q)'!$E$3:$CN$3,"&lt;="&amp;$C$3),"błąd")))</f>
        <v/>
      </c>
      <c r="Y8" s="21" t="str">
        <f>IF(          $C$4 &lt;&gt;"-","błąd okresów",    IF(     Y$2  ="-","",       IFERROR(  SUMIFS('P&amp;L (Q)'!$E8:$CN8,'P&amp;L (Q)'!$E$2:$CN$2,Y$2,'P&amp;L (Q)'!$E$3:$CN$3,"&gt;="&amp;$C$2,'P&amp;L (Q)'!$E$3:$CN$3,"&lt;="&amp;$C$3),"błąd")))</f>
        <v/>
      </c>
      <c r="Z8" s="21" t="str">
        <f>IF(          $C$4 &lt;&gt;"-","błąd okresów",    IF(     Z$2  ="-","",       IFERROR(  SUMIFS('P&amp;L (Q)'!$E8:$CN8,'P&amp;L (Q)'!$E$2:$CN$2,Z$2,'P&amp;L (Q)'!$E$3:$CN$3,"&gt;="&amp;$C$2,'P&amp;L (Q)'!$E$3:$CN$3,"&lt;="&amp;$C$3),"błąd")))</f>
        <v/>
      </c>
      <c r="AB8" s="172">
        <f t="shared" ca="1" si="1"/>
        <v>-7882</v>
      </c>
      <c r="AD8" s="177">
        <f t="shared" ca="1" si="2"/>
        <v>0.76396957537282151</v>
      </c>
    </row>
    <row r="9" spans="1:30">
      <c r="B9" s="14" t="str">
        <f>IF('P&amp;L (Q)'!B9="","",'P&amp;L (Q)'!B9)</f>
        <v>4.Przychody ze sprzedaży materiałów</v>
      </c>
      <c r="C9" s="14"/>
      <c r="D9" s="14"/>
      <c r="E9" s="21">
        <f>IF(          $C$4 &lt;&gt;"-","błąd okresów",    IF(     E$2  ="-","",       IFERROR(  SUMIFS('P&amp;L (Q)'!$E9:$CN9,'P&amp;L (Q)'!$E$2:$CN$2,E$2,'P&amp;L (Q)'!$E$3:$CN$3,"&gt;="&amp;$C$2,'P&amp;L (Q)'!$E$3:$CN$3,"&lt;="&amp;$C$3),"błąd")))</f>
        <v>4640</v>
      </c>
      <c r="F9" s="21">
        <f>IF(          $C$4 &lt;&gt;"-","błąd okresów",    IF(     F$2  ="-","",       IFERROR(  SUMIFS('P&amp;L (Q)'!$E9:$CN9,'P&amp;L (Q)'!$E$2:$CN$2,F$2,'P&amp;L (Q)'!$E$3:$CN$3,"&gt;="&amp;$C$2,'P&amp;L (Q)'!$E$3:$CN$3,"&lt;="&amp;$C$3),"błąd")))</f>
        <v>5333</v>
      </c>
      <c r="G9" s="21">
        <f>IF(          $C$4 &lt;&gt;"-","błąd okresów",    IF(     G$2  ="-","",       IFERROR(  SUMIFS('P&amp;L (Q)'!$E9:$CN9,'P&amp;L (Q)'!$E$2:$CN$2,G$2,'P&amp;L (Q)'!$E$3:$CN$3,"&gt;="&amp;$C$2,'P&amp;L (Q)'!$E$3:$CN$3,"&lt;="&amp;$C$3),"błąd")))</f>
        <v>4862</v>
      </c>
      <c r="H9" s="21">
        <f>IF(          $C$4 &lt;&gt;"-","błąd okresów",    IF(     H$2  ="-","",       IFERROR(  SUMIFS('P&amp;L (Q)'!$E9:$CN9,'P&amp;L (Q)'!$E$2:$CN$2,H$2,'P&amp;L (Q)'!$E$3:$CN$3,"&gt;="&amp;$C$2,'P&amp;L (Q)'!$E$3:$CN$3,"&lt;="&amp;$C$3),"błąd")))</f>
        <v>5321</v>
      </c>
      <c r="I9" s="21">
        <f>IF(          $C$4 &lt;&gt;"-","błąd okresów",    IF(     I$2  ="-","",       IFERROR(  SUMIFS('P&amp;L (Q)'!$E9:$CN9,'P&amp;L (Q)'!$E$2:$CN$2,I$2,'P&amp;L (Q)'!$E$3:$CN$3,"&gt;="&amp;$C$2,'P&amp;L (Q)'!$E$3:$CN$3,"&lt;="&amp;$C$3),"błąd")))</f>
        <v>5817</v>
      </c>
      <c r="J9" s="21">
        <f>IF(          $C$4 &lt;&gt;"-","błąd okresów",    IF(     J$2  ="-","",       IFERROR(  SUMIFS('P&amp;L (Q)'!$E9:$CN9,'P&amp;L (Q)'!$E$2:$CN$2,J$2,'P&amp;L (Q)'!$E$3:$CN$3,"&gt;="&amp;$C$2,'P&amp;L (Q)'!$E$3:$CN$3,"&lt;="&amp;$C$3),"błąd")))</f>
        <v>4589</v>
      </c>
      <c r="K9" s="21">
        <f>IF(          $C$4 &lt;&gt;"-","błąd okresów",    IF(     K$2  ="-","",       IFERROR(  SUMIFS('P&amp;L (Q)'!$E9:$CN9,'P&amp;L (Q)'!$E$2:$CN$2,K$2,'P&amp;L (Q)'!$E$3:$CN$3,"&gt;="&amp;$C$2,'P&amp;L (Q)'!$E$3:$CN$3,"&lt;="&amp;$C$3),"błąd")))</f>
        <v>4706</v>
      </c>
      <c r="L9" s="21">
        <f>IF(          $C$4 &lt;&gt;"-","błąd okresów",    IF(     L$2  ="-","",       IFERROR(  SUMIFS('P&amp;L (Q)'!$E9:$CN9,'P&amp;L (Q)'!$E$2:$CN$2,L$2,'P&amp;L (Q)'!$E$3:$CN$3,"&gt;="&amp;$C$2,'P&amp;L (Q)'!$E$3:$CN$3,"&lt;="&amp;$C$3),"błąd")))</f>
        <v>6002</v>
      </c>
      <c r="M9" s="21">
        <f>IF(          $C$4 &lt;&gt;"-","błąd okresów",    IF(     M$2  ="-","",       IFERROR(  SUMIFS('P&amp;L (Q)'!$E9:$CN9,'P&amp;L (Q)'!$E$2:$CN$2,M$2,'P&amp;L (Q)'!$E$3:$CN$3,"&gt;="&amp;$C$2,'P&amp;L (Q)'!$E$3:$CN$3,"&lt;="&amp;$C$3),"błąd")))</f>
        <v>4581</v>
      </c>
      <c r="N9" s="21">
        <f>IF(          $C$4 &lt;&gt;"-","błąd okresów",    IF(     N$2  ="-","",       IFERROR(  SUMIFS('P&amp;L (Q)'!$E9:$CN9,'P&amp;L (Q)'!$E$2:$CN$2,N$2,'P&amp;L (Q)'!$E$3:$CN$3,"&gt;="&amp;$C$2,'P&amp;L (Q)'!$E$3:$CN$3,"&lt;="&amp;$C$3),"błąd")))</f>
        <v>5612.71588281399</v>
      </c>
      <c r="O9" s="21">
        <f>IF(          $C$4 &lt;&gt;"-","błąd okresów",    IF(     O$2  ="-","",       IFERROR(  SUMIFS('P&amp;L (Q)'!$E9:$CN9,'P&amp;L (Q)'!$E$2:$CN$2,O$2,'P&amp;L (Q)'!$E$3:$CN$3,"&gt;="&amp;$C$2,'P&amp;L (Q)'!$E$3:$CN$3,"&lt;="&amp;$C$3),"błąd")))</f>
        <v>5498</v>
      </c>
      <c r="P9" s="21">
        <f>IF(          $C$4 &lt;&gt;"-","błąd okresów",    IF(     P$2  ="-","",       IFERROR(  SUMIFS('P&amp;L (Q)'!$E9:$CN9,'P&amp;L (Q)'!$E$2:$CN$2,P$2,'P&amp;L (Q)'!$E$3:$CN$3,"&gt;="&amp;$C$2,'P&amp;L (Q)'!$E$3:$CN$3,"&lt;="&amp;$C$3),"błąd")))</f>
        <v>2675</v>
      </c>
      <c r="Q9" s="21" t="str">
        <f>IF(          $C$4 &lt;&gt;"-","błąd okresów",    IF(     Q$2  ="-","",       IFERROR(  SUMIFS('P&amp;L (Q)'!$E9:$CN9,'P&amp;L (Q)'!$E$2:$CN$2,Q$2,'P&amp;L (Q)'!$E$3:$CN$3,"&gt;="&amp;$C$2,'P&amp;L (Q)'!$E$3:$CN$3,"&lt;="&amp;$C$3),"błąd")))</f>
        <v/>
      </c>
      <c r="R9" s="21" t="str">
        <f>IF(          $C$4 &lt;&gt;"-","błąd okresów",    IF(     R$2  ="-","",       IFERROR(  SUMIFS('P&amp;L (Q)'!$E9:$CN9,'P&amp;L (Q)'!$E$2:$CN$2,R$2,'P&amp;L (Q)'!$E$3:$CN$3,"&gt;="&amp;$C$2,'P&amp;L (Q)'!$E$3:$CN$3,"&lt;="&amp;$C$3),"błąd")))</f>
        <v/>
      </c>
      <c r="S9" s="21" t="str">
        <f>IF(          $C$4 &lt;&gt;"-","błąd okresów",    IF(     S$2  ="-","",       IFERROR(  SUMIFS('P&amp;L (Q)'!$E9:$CN9,'P&amp;L (Q)'!$E$2:$CN$2,S$2,'P&amp;L (Q)'!$E$3:$CN$3,"&gt;="&amp;$C$2,'P&amp;L (Q)'!$E$3:$CN$3,"&lt;="&amp;$C$3),"błąd")))</f>
        <v/>
      </c>
      <c r="T9" s="21" t="str">
        <f>IF(          $C$4 &lt;&gt;"-","błąd okresów",    IF(     T$2  ="-","",       IFERROR(  SUMIFS('P&amp;L (Q)'!$E9:$CN9,'P&amp;L (Q)'!$E$2:$CN$2,T$2,'P&amp;L (Q)'!$E$3:$CN$3,"&gt;="&amp;$C$2,'P&amp;L (Q)'!$E$3:$CN$3,"&lt;="&amp;$C$3),"błąd")))</f>
        <v/>
      </c>
      <c r="U9" s="21" t="str">
        <f>IF(          $C$4 &lt;&gt;"-","błąd okresów",    IF(     U$2  ="-","",       IFERROR(  SUMIFS('P&amp;L (Q)'!$E9:$CN9,'P&amp;L (Q)'!$E$2:$CN$2,U$2,'P&amp;L (Q)'!$E$3:$CN$3,"&gt;="&amp;$C$2,'P&amp;L (Q)'!$E$3:$CN$3,"&lt;="&amp;$C$3),"błąd")))</f>
        <v/>
      </c>
      <c r="V9" s="21" t="str">
        <f>IF(          $C$4 &lt;&gt;"-","błąd okresów",    IF(     V$2  ="-","",       IFERROR(  SUMIFS('P&amp;L (Q)'!$E9:$CN9,'P&amp;L (Q)'!$E$2:$CN$2,V$2,'P&amp;L (Q)'!$E$3:$CN$3,"&gt;="&amp;$C$2,'P&amp;L (Q)'!$E$3:$CN$3,"&lt;="&amp;$C$3),"błąd")))</f>
        <v/>
      </c>
      <c r="W9" s="21" t="str">
        <f>IF(          $C$4 &lt;&gt;"-","błąd okresów",    IF(     W$2  ="-","",       IFERROR(  SUMIFS('P&amp;L (Q)'!$E9:$CN9,'P&amp;L (Q)'!$E$2:$CN$2,W$2,'P&amp;L (Q)'!$E$3:$CN$3,"&gt;="&amp;$C$2,'P&amp;L (Q)'!$E$3:$CN$3,"&lt;="&amp;$C$3),"błąd")))</f>
        <v/>
      </c>
      <c r="X9" s="21" t="str">
        <f>IF(          $C$4 &lt;&gt;"-","błąd okresów",    IF(     X$2  ="-","",       IFERROR(  SUMIFS('P&amp;L (Q)'!$E9:$CN9,'P&amp;L (Q)'!$E$2:$CN$2,X$2,'P&amp;L (Q)'!$E$3:$CN$3,"&gt;="&amp;$C$2,'P&amp;L (Q)'!$E$3:$CN$3,"&lt;="&amp;$C$3),"błąd")))</f>
        <v/>
      </c>
      <c r="Y9" s="21" t="str">
        <f>IF(          $C$4 &lt;&gt;"-","błąd okresów",    IF(     Y$2  ="-","",       IFERROR(  SUMIFS('P&amp;L (Q)'!$E9:$CN9,'P&amp;L (Q)'!$E$2:$CN$2,Y$2,'P&amp;L (Q)'!$E$3:$CN$3,"&gt;="&amp;$C$2,'P&amp;L (Q)'!$E$3:$CN$3,"&lt;="&amp;$C$3),"błąd")))</f>
        <v/>
      </c>
      <c r="Z9" s="21" t="str">
        <f>IF(          $C$4 &lt;&gt;"-","błąd okresów",    IF(     Z$2  ="-","",       IFERROR(  SUMIFS('P&amp;L (Q)'!$E9:$CN9,'P&amp;L (Q)'!$E$2:$CN$2,Z$2,'P&amp;L (Q)'!$E$3:$CN$3,"&gt;="&amp;$C$2,'P&amp;L (Q)'!$E$3:$CN$3,"&lt;="&amp;$C$3),"błąd")))</f>
        <v/>
      </c>
      <c r="AB9" s="172">
        <f t="shared" ca="1" si="1"/>
        <v>-2823</v>
      </c>
      <c r="AD9" s="177">
        <f t="shared" ca="1" si="2"/>
        <v>0.48654056020371045</v>
      </c>
    </row>
    <row r="10" spans="1:30" ht="21.75" customHeight="1">
      <c r="B10" s="50" t="str">
        <f>IF('P&amp;L (Q)'!B10="","",'P&amp;L (Q)'!B10)</f>
        <v>5.Przychody ze sprzedaży</v>
      </c>
      <c r="C10" s="50"/>
      <c r="D10" s="50"/>
      <c r="E10" s="54">
        <f>IF(          $C$4 &lt;&gt;"-","błąd okresów",    IF(     E$2  ="-","",       IFERROR(  SUMIFS('P&amp;L (Q)'!$E10:$CN10,'P&amp;L (Q)'!$E$2:$CN$2,E$2,'P&amp;L (Q)'!$E$3:$CN$3,"&gt;="&amp;$C$2,'P&amp;L (Q)'!$E$3:$CN$3,"&lt;="&amp;$C$3),"błąd")))</f>
        <v>481244</v>
      </c>
      <c r="F10" s="54">
        <f>IF(          $C$4 &lt;&gt;"-","błąd okresów",    IF(     F$2  ="-","",       IFERROR(  SUMIFS('P&amp;L (Q)'!$E10:$CN10,'P&amp;L (Q)'!$E$2:$CN$2,F$2,'P&amp;L (Q)'!$E$3:$CN$3,"&gt;="&amp;$C$2,'P&amp;L (Q)'!$E$3:$CN$3,"&lt;="&amp;$C$3),"błąd")))</f>
        <v>454869</v>
      </c>
      <c r="G10" s="54">
        <f>IF(          $C$4 &lt;&gt;"-","błąd okresów",    IF(     G$2  ="-","",       IFERROR(  SUMIFS('P&amp;L (Q)'!$E10:$CN10,'P&amp;L (Q)'!$E$2:$CN$2,G$2,'P&amp;L (Q)'!$E$3:$CN$3,"&gt;="&amp;$C$2,'P&amp;L (Q)'!$E$3:$CN$3,"&lt;="&amp;$C$3),"błąd")))</f>
        <v>458303</v>
      </c>
      <c r="H10" s="54">
        <f>IF(          $C$4 &lt;&gt;"-","błąd okresów",    IF(     H$2  ="-","",       IFERROR(  SUMIFS('P&amp;L (Q)'!$E10:$CN10,'P&amp;L (Q)'!$E$2:$CN$2,H$2,'P&amp;L (Q)'!$E$3:$CN$3,"&gt;="&amp;$C$2,'P&amp;L (Q)'!$E$3:$CN$3,"&lt;="&amp;$C$3),"błąd")))</f>
        <v>481810</v>
      </c>
      <c r="I10" s="54">
        <f>IF(          $C$4 &lt;&gt;"-","błąd okresów",    IF(     I$2  ="-","",       IFERROR(  SUMIFS('P&amp;L (Q)'!$E10:$CN10,'P&amp;L (Q)'!$E$2:$CN$2,I$2,'P&amp;L (Q)'!$E$3:$CN$3,"&gt;="&amp;$C$2,'P&amp;L (Q)'!$E$3:$CN$3,"&lt;="&amp;$C$3),"błąd")))</f>
        <v>473762.4</v>
      </c>
      <c r="J10" s="54">
        <f>IF(          $C$4 &lt;&gt;"-","błąd okresów",    IF(     J$2  ="-","",       IFERROR(  SUMIFS('P&amp;L (Q)'!$E10:$CN10,'P&amp;L (Q)'!$E$2:$CN$2,J$2,'P&amp;L (Q)'!$E$3:$CN$3,"&gt;="&amp;$C$2,'P&amp;L (Q)'!$E$3:$CN$3,"&lt;="&amp;$C$3),"błąd")))</f>
        <v>484298</v>
      </c>
      <c r="K10" s="54">
        <f>IF(          $C$4 &lt;&gt;"-","błąd okresów",    IF(     K$2  ="-","",       IFERROR(  SUMIFS('P&amp;L (Q)'!$E10:$CN10,'P&amp;L (Q)'!$E$2:$CN$2,K$2,'P&amp;L (Q)'!$E$3:$CN$3,"&gt;="&amp;$C$2,'P&amp;L (Q)'!$E$3:$CN$3,"&lt;="&amp;$C$3),"błąd")))</f>
        <v>575584</v>
      </c>
      <c r="L10" s="54">
        <f>IF(          $C$4 &lt;&gt;"-","błąd okresów",    IF(     L$2  ="-","",       IFERROR(  SUMIFS('P&amp;L (Q)'!$E10:$CN10,'P&amp;L (Q)'!$E$2:$CN$2,L$2,'P&amp;L (Q)'!$E$3:$CN$3,"&gt;="&amp;$C$2,'P&amp;L (Q)'!$E$3:$CN$3,"&lt;="&amp;$C$3),"błąd")))</f>
        <v>682232</v>
      </c>
      <c r="M10" s="54">
        <f>IF(          $C$4 &lt;&gt;"-","błąd okresów",    IF(     M$2  ="-","",       IFERROR(  SUMIFS('P&amp;L (Q)'!$E10:$CN10,'P&amp;L (Q)'!$E$2:$CN$2,M$2,'P&amp;L (Q)'!$E$3:$CN$3,"&gt;="&amp;$C$2,'P&amp;L (Q)'!$E$3:$CN$3,"&lt;="&amp;$C$3),"błąd")))</f>
        <v>650360</v>
      </c>
      <c r="N10" s="54">
        <f>IF(          $C$4 &lt;&gt;"-","błąd okresów",    IF(     N$2  ="-","",       IFERROR(  SUMIFS('P&amp;L (Q)'!$E10:$CN10,'P&amp;L (Q)'!$E$2:$CN$2,N$2,'P&amp;L (Q)'!$E$3:$CN$3,"&gt;="&amp;$C$2,'P&amp;L (Q)'!$E$3:$CN$3,"&lt;="&amp;$C$3),"błąd")))</f>
        <v>651023.43335827847</v>
      </c>
      <c r="O10" s="54">
        <f>IF(          $C$4 &lt;&gt;"-","błąd okresów",    IF(     O$2  ="-","",       IFERROR(  SUMIFS('P&amp;L (Q)'!$E10:$CN10,'P&amp;L (Q)'!$E$2:$CN$2,O$2,'P&amp;L (Q)'!$E$3:$CN$3,"&gt;="&amp;$C$2,'P&amp;L (Q)'!$E$3:$CN$3,"&lt;="&amp;$C$3),"błąd")))</f>
        <v>705067</v>
      </c>
      <c r="P10" s="54">
        <f>IF(          $C$4 &lt;&gt;"-","błąd okresów",    IF(     P$2  ="-","",       IFERROR(  SUMIFS('P&amp;L (Q)'!$E10:$CN10,'P&amp;L (Q)'!$E$2:$CN$2,P$2,'P&amp;L (Q)'!$E$3:$CN$3,"&gt;="&amp;$C$2,'P&amp;L (Q)'!$E$3:$CN$3,"&lt;="&amp;$C$3),"błąd")))</f>
        <v>647680</v>
      </c>
      <c r="Q10" s="54" t="str">
        <f>IF(          $C$4 &lt;&gt;"-","błąd okresów",    IF(     Q$2  ="-","",       IFERROR(  SUMIFS('P&amp;L (Q)'!$E10:$CN10,'P&amp;L (Q)'!$E$2:$CN$2,Q$2,'P&amp;L (Q)'!$E$3:$CN$3,"&gt;="&amp;$C$2,'P&amp;L (Q)'!$E$3:$CN$3,"&lt;="&amp;$C$3),"błąd")))</f>
        <v/>
      </c>
      <c r="R10" s="54" t="str">
        <f>IF(          $C$4 &lt;&gt;"-","błąd okresów",    IF(     R$2  ="-","",       IFERROR(  SUMIFS('P&amp;L (Q)'!$E10:$CN10,'P&amp;L (Q)'!$E$2:$CN$2,R$2,'P&amp;L (Q)'!$E$3:$CN$3,"&gt;="&amp;$C$2,'P&amp;L (Q)'!$E$3:$CN$3,"&lt;="&amp;$C$3),"błąd")))</f>
        <v/>
      </c>
      <c r="S10" s="54" t="str">
        <f>IF(          $C$4 &lt;&gt;"-","błąd okresów",    IF(     S$2  ="-","",       IFERROR(  SUMIFS('P&amp;L (Q)'!$E10:$CN10,'P&amp;L (Q)'!$E$2:$CN$2,S$2,'P&amp;L (Q)'!$E$3:$CN$3,"&gt;="&amp;$C$2,'P&amp;L (Q)'!$E$3:$CN$3,"&lt;="&amp;$C$3),"błąd")))</f>
        <v/>
      </c>
      <c r="T10" s="54" t="str">
        <f>IF(          $C$4 &lt;&gt;"-","błąd okresów",    IF(     T$2  ="-","",       IFERROR(  SUMIFS('P&amp;L (Q)'!$E10:$CN10,'P&amp;L (Q)'!$E$2:$CN$2,T$2,'P&amp;L (Q)'!$E$3:$CN$3,"&gt;="&amp;$C$2,'P&amp;L (Q)'!$E$3:$CN$3,"&lt;="&amp;$C$3),"błąd")))</f>
        <v/>
      </c>
      <c r="U10" s="54" t="str">
        <f>IF(          $C$4 &lt;&gt;"-","błąd okresów",    IF(     U$2  ="-","",       IFERROR(  SUMIFS('P&amp;L (Q)'!$E10:$CN10,'P&amp;L (Q)'!$E$2:$CN$2,U$2,'P&amp;L (Q)'!$E$3:$CN$3,"&gt;="&amp;$C$2,'P&amp;L (Q)'!$E$3:$CN$3,"&lt;="&amp;$C$3),"błąd")))</f>
        <v/>
      </c>
      <c r="V10" s="54" t="str">
        <f>IF(          $C$4 &lt;&gt;"-","błąd okresów",    IF(     V$2  ="-","",       IFERROR(  SUMIFS('P&amp;L (Q)'!$E10:$CN10,'P&amp;L (Q)'!$E$2:$CN$2,V$2,'P&amp;L (Q)'!$E$3:$CN$3,"&gt;="&amp;$C$2,'P&amp;L (Q)'!$E$3:$CN$3,"&lt;="&amp;$C$3),"błąd")))</f>
        <v/>
      </c>
      <c r="W10" s="54" t="str">
        <f>IF(          $C$4 &lt;&gt;"-","błąd okresów",    IF(     W$2  ="-","",       IFERROR(  SUMIFS('P&amp;L (Q)'!$E10:$CN10,'P&amp;L (Q)'!$E$2:$CN$2,W$2,'P&amp;L (Q)'!$E$3:$CN$3,"&gt;="&amp;$C$2,'P&amp;L (Q)'!$E$3:$CN$3,"&lt;="&amp;$C$3),"błąd")))</f>
        <v/>
      </c>
      <c r="X10" s="54" t="str">
        <f>IF(          $C$4 &lt;&gt;"-","błąd okresów",    IF(     X$2  ="-","",       IFERROR(  SUMIFS('P&amp;L (Q)'!$E10:$CN10,'P&amp;L (Q)'!$E$2:$CN$2,X$2,'P&amp;L (Q)'!$E$3:$CN$3,"&gt;="&amp;$C$2,'P&amp;L (Q)'!$E$3:$CN$3,"&lt;="&amp;$C$3),"błąd")))</f>
        <v/>
      </c>
      <c r="Y10" s="54" t="str">
        <f>IF(          $C$4 &lt;&gt;"-","błąd okresów",    IF(     Y$2  ="-","",       IFERROR(  SUMIFS('P&amp;L (Q)'!$E10:$CN10,'P&amp;L (Q)'!$E$2:$CN$2,Y$2,'P&amp;L (Q)'!$E$3:$CN$3,"&gt;="&amp;$C$2,'P&amp;L (Q)'!$E$3:$CN$3,"&lt;="&amp;$C$3),"błąd")))</f>
        <v/>
      </c>
      <c r="Z10" s="54" t="str">
        <f>IF(          $C$4 &lt;&gt;"-","błąd okresów",    IF(     Z$2  ="-","",       IFERROR(  SUMIFS('P&amp;L (Q)'!$E10:$CN10,'P&amp;L (Q)'!$E$2:$CN$2,Z$2,'P&amp;L (Q)'!$E$3:$CN$3,"&gt;="&amp;$C$2,'P&amp;L (Q)'!$E$3:$CN$3,"&lt;="&amp;$C$3),"błąd")))</f>
        <v/>
      </c>
      <c r="AB10" s="172">
        <f t="shared" ca="1" si="1"/>
        <v>-57387</v>
      </c>
      <c r="AD10" s="177">
        <f t="shared" ca="1" si="2"/>
        <v>0.91860773515141114</v>
      </c>
    </row>
    <row r="11" spans="1:30">
      <c r="B11" s="14" t="str">
        <f>IF('P&amp;L (Q)'!B11="","",'P&amp;L (Q)'!B11)</f>
        <v>6.Koszt własny sprzedaży</v>
      </c>
      <c r="C11" s="14"/>
      <c r="D11" s="14"/>
      <c r="E11" s="21">
        <f>IF(          $C$4 &lt;&gt;"-","błąd okresów",    IF(     E$2  ="-","",       IFERROR(  SUMIFS('P&amp;L (Q)'!$E11:$CN11,'P&amp;L (Q)'!$E$2:$CN$2,E$2,'P&amp;L (Q)'!$E$3:$CN$3,"&gt;="&amp;$C$2,'P&amp;L (Q)'!$E$3:$CN$3,"&lt;="&amp;$C$3),"błąd")))</f>
        <v>305469</v>
      </c>
      <c r="F11" s="21">
        <f>IF(          $C$4 &lt;&gt;"-","błąd okresów",    IF(     F$2  ="-","",       IFERROR(  SUMIFS('P&amp;L (Q)'!$E11:$CN11,'P&amp;L (Q)'!$E$2:$CN$2,F$2,'P&amp;L (Q)'!$E$3:$CN$3,"&gt;="&amp;$C$2,'P&amp;L (Q)'!$E$3:$CN$3,"&lt;="&amp;$C$3),"błąd")))</f>
        <v>289885</v>
      </c>
      <c r="G11" s="21">
        <f>IF(          $C$4 &lt;&gt;"-","błąd okresów",    IF(     G$2  ="-","",       IFERROR(  SUMIFS('P&amp;L (Q)'!$E11:$CN11,'P&amp;L (Q)'!$E$2:$CN$2,G$2,'P&amp;L (Q)'!$E$3:$CN$3,"&gt;="&amp;$C$2,'P&amp;L (Q)'!$E$3:$CN$3,"&lt;="&amp;$C$3),"błąd")))</f>
        <v>284719</v>
      </c>
      <c r="H11" s="21">
        <f>IF(          $C$4 &lt;&gt;"-","błąd okresów",    IF(     H$2  ="-","",       IFERROR(  SUMIFS('P&amp;L (Q)'!$E11:$CN11,'P&amp;L (Q)'!$E$2:$CN$2,H$2,'P&amp;L (Q)'!$E$3:$CN$3,"&gt;="&amp;$C$2,'P&amp;L (Q)'!$E$3:$CN$3,"&lt;="&amp;$C$3),"błąd")))</f>
        <v>295100</v>
      </c>
      <c r="I11" s="21">
        <f>IF(          $C$4 &lt;&gt;"-","błąd okresów",    IF(     I$2  ="-","",       IFERROR(  SUMIFS('P&amp;L (Q)'!$E11:$CN11,'P&amp;L (Q)'!$E$2:$CN$2,I$2,'P&amp;L (Q)'!$E$3:$CN$3,"&gt;="&amp;$C$2,'P&amp;L (Q)'!$E$3:$CN$3,"&lt;="&amp;$C$3),"błąd")))</f>
        <v>286798</v>
      </c>
      <c r="J11" s="21">
        <f>IF(          $C$4 &lt;&gt;"-","błąd okresów",    IF(     J$2  ="-","",       IFERROR(  SUMIFS('P&amp;L (Q)'!$E11:$CN11,'P&amp;L (Q)'!$E$2:$CN$2,J$2,'P&amp;L (Q)'!$E$3:$CN$3,"&gt;="&amp;$C$2,'P&amp;L (Q)'!$E$3:$CN$3,"&lt;="&amp;$C$3),"błąd")))</f>
        <v>280896</v>
      </c>
      <c r="K11" s="21">
        <f>IF(          $C$4 &lt;&gt;"-","błąd okresów",    IF(     K$2  ="-","",       IFERROR(  SUMIFS('P&amp;L (Q)'!$E11:$CN11,'P&amp;L (Q)'!$E$2:$CN$2,K$2,'P&amp;L (Q)'!$E$3:$CN$3,"&gt;="&amp;$C$2,'P&amp;L (Q)'!$E$3:$CN$3,"&lt;="&amp;$C$3),"błąd")))</f>
        <v>328817</v>
      </c>
      <c r="L11" s="21">
        <f>IF(          $C$4 &lt;&gt;"-","błąd okresów",    IF(     L$2  ="-","",       IFERROR(  SUMIFS('P&amp;L (Q)'!$E11:$CN11,'P&amp;L (Q)'!$E$2:$CN$2,L$2,'P&amp;L (Q)'!$E$3:$CN$3,"&gt;="&amp;$C$2,'P&amp;L (Q)'!$E$3:$CN$3,"&lt;="&amp;$C$3),"błąd")))</f>
        <v>390632</v>
      </c>
      <c r="M11" s="21">
        <f>IF(          $C$4 &lt;&gt;"-","błąd okresów",    IF(     M$2  ="-","",       IFERROR(  SUMIFS('P&amp;L (Q)'!$E11:$CN11,'P&amp;L (Q)'!$E$2:$CN$2,M$2,'P&amp;L (Q)'!$E$3:$CN$3,"&gt;="&amp;$C$2,'P&amp;L (Q)'!$E$3:$CN$3,"&lt;="&amp;$C$3),"błąd")))</f>
        <v>387633</v>
      </c>
      <c r="N11" s="21">
        <f>IF(          $C$4 &lt;&gt;"-","błąd okresów",    IF(     N$2  ="-","",       IFERROR(  SUMIFS('P&amp;L (Q)'!$E11:$CN11,'P&amp;L (Q)'!$E$2:$CN$2,N$2,'P&amp;L (Q)'!$E$3:$CN$3,"&gt;="&amp;$C$2,'P&amp;L (Q)'!$E$3:$CN$3,"&lt;="&amp;$C$3),"błąd")))</f>
        <v>397957</v>
      </c>
      <c r="O11" s="21">
        <f>IF(          $C$4 &lt;&gt;"-","błąd okresów",    IF(     O$2  ="-","",       IFERROR(  SUMIFS('P&amp;L (Q)'!$E11:$CN11,'P&amp;L (Q)'!$E$2:$CN$2,O$2,'P&amp;L (Q)'!$E$3:$CN$3,"&gt;="&amp;$C$2,'P&amp;L (Q)'!$E$3:$CN$3,"&lt;="&amp;$C$3),"błąd")))</f>
        <v>392683</v>
      </c>
      <c r="P11" s="21">
        <f>IF(          $C$4 &lt;&gt;"-","błąd okresów",    IF(     P$2  ="-","",       IFERROR(  SUMIFS('P&amp;L (Q)'!$E11:$CN11,'P&amp;L (Q)'!$E$2:$CN$2,P$2,'P&amp;L (Q)'!$E$3:$CN$3,"&gt;="&amp;$C$2,'P&amp;L (Q)'!$E$3:$CN$3,"&lt;="&amp;$C$3),"błąd")))</f>
        <v>329569</v>
      </c>
      <c r="Q11" s="21" t="str">
        <f>IF(          $C$4 &lt;&gt;"-","błąd okresów",    IF(     Q$2  ="-","",       IFERROR(  SUMIFS('P&amp;L (Q)'!$E11:$CN11,'P&amp;L (Q)'!$E$2:$CN$2,Q$2,'P&amp;L (Q)'!$E$3:$CN$3,"&gt;="&amp;$C$2,'P&amp;L (Q)'!$E$3:$CN$3,"&lt;="&amp;$C$3),"błąd")))</f>
        <v/>
      </c>
      <c r="R11" s="21" t="str">
        <f>IF(          $C$4 &lt;&gt;"-","błąd okresów",    IF(     R$2  ="-","",       IFERROR(  SUMIFS('P&amp;L (Q)'!$E11:$CN11,'P&amp;L (Q)'!$E$2:$CN$2,R$2,'P&amp;L (Q)'!$E$3:$CN$3,"&gt;="&amp;$C$2,'P&amp;L (Q)'!$E$3:$CN$3,"&lt;="&amp;$C$3),"błąd")))</f>
        <v/>
      </c>
      <c r="S11" s="21" t="str">
        <f>IF(          $C$4 &lt;&gt;"-","błąd okresów",    IF(     S$2  ="-","",       IFERROR(  SUMIFS('P&amp;L (Q)'!$E11:$CN11,'P&amp;L (Q)'!$E$2:$CN$2,S$2,'P&amp;L (Q)'!$E$3:$CN$3,"&gt;="&amp;$C$2,'P&amp;L (Q)'!$E$3:$CN$3,"&lt;="&amp;$C$3),"błąd")))</f>
        <v/>
      </c>
      <c r="T11" s="21" t="str">
        <f>IF(          $C$4 &lt;&gt;"-","błąd okresów",    IF(     T$2  ="-","",       IFERROR(  SUMIFS('P&amp;L (Q)'!$E11:$CN11,'P&amp;L (Q)'!$E$2:$CN$2,T$2,'P&amp;L (Q)'!$E$3:$CN$3,"&gt;="&amp;$C$2,'P&amp;L (Q)'!$E$3:$CN$3,"&lt;="&amp;$C$3),"błąd")))</f>
        <v/>
      </c>
      <c r="U11" s="21" t="str">
        <f>IF(          $C$4 &lt;&gt;"-","błąd okresów",    IF(     U$2  ="-","",       IFERROR(  SUMIFS('P&amp;L (Q)'!$E11:$CN11,'P&amp;L (Q)'!$E$2:$CN$2,U$2,'P&amp;L (Q)'!$E$3:$CN$3,"&gt;="&amp;$C$2,'P&amp;L (Q)'!$E$3:$CN$3,"&lt;="&amp;$C$3),"błąd")))</f>
        <v/>
      </c>
      <c r="V11" s="21" t="str">
        <f>IF(          $C$4 &lt;&gt;"-","błąd okresów",    IF(     V$2  ="-","",       IFERROR(  SUMIFS('P&amp;L (Q)'!$E11:$CN11,'P&amp;L (Q)'!$E$2:$CN$2,V$2,'P&amp;L (Q)'!$E$3:$CN$3,"&gt;="&amp;$C$2,'P&amp;L (Q)'!$E$3:$CN$3,"&lt;="&amp;$C$3),"błąd")))</f>
        <v/>
      </c>
      <c r="W11" s="21" t="str">
        <f>IF(          $C$4 &lt;&gt;"-","błąd okresów",    IF(     W$2  ="-","",       IFERROR(  SUMIFS('P&amp;L (Q)'!$E11:$CN11,'P&amp;L (Q)'!$E$2:$CN$2,W$2,'P&amp;L (Q)'!$E$3:$CN$3,"&gt;="&amp;$C$2,'P&amp;L (Q)'!$E$3:$CN$3,"&lt;="&amp;$C$3),"błąd")))</f>
        <v/>
      </c>
      <c r="X11" s="21" t="str">
        <f>IF(          $C$4 &lt;&gt;"-","błąd okresów",    IF(     X$2  ="-","",       IFERROR(  SUMIFS('P&amp;L (Q)'!$E11:$CN11,'P&amp;L (Q)'!$E$2:$CN$2,X$2,'P&amp;L (Q)'!$E$3:$CN$3,"&gt;="&amp;$C$2,'P&amp;L (Q)'!$E$3:$CN$3,"&lt;="&amp;$C$3),"błąd")))</f>
        <v/>
      </c>
      <c r="Y11" s="21" t="str">
        <f>IF(          $C$4 &lt;&gt;"-","błąd okresów",    IF(     Y$2  ="-","",       IFERROR(  SUMIFS('P&amp;L (Q)'!$E11:$CN11,'P&amp;L (Q)'!$E$2:$CN$2,Y$2,'P&amp;L (Q)'!$E$3:$CN$3,"&gt;="&amp;$C$2,'P&amp;L (Q)'!$E$3:$CN$3,"&lt;="&amp;$C$3),"błąd")))</f>
        <v/>
      </c>
      <c r="Z11" s="21" t="str">
        <f>IF(          $C$4 &lt;&gt;"-","błąd okresów",    IF(     Z$2  ="-","",       IFERROR(  SUMIFS('P&amp;L (Q)'!$E11:$CN11,'P&amp;L (Q)'!$E$2:$CN$2,Z$2,'P&amp;L (Q)'!$E$3:$CN$3,"&gt;="&amp;$C$2,'P&amp;L (Q)'!$E$3:$CN$3,"&lt;="&amp;$C$3),"błąd")))</f>
        <v/>
      </c>
      <c r="AB11" s="172">
        <f t="shared" ca="1" si="1"/>
        <v>-63114</v>
      </c>
      <c r="AD11" s="177">
        <f t="shared" ca="1" si="2"/>
        <v>0.83927493678106768</v>
      </c>
    </row>
    <row r="12" spans="1:30">
      <c r="B12" s="50" t="str">
        <f>IF('P&amp;L (Q)'!B12="","",'P&amp;L (Q)'!B12)</f>
        <v>7.Zysk brutto ze sprzedaży</v>
      </c>
      <c r="C12" s="50"/>
      <c r="D12" s="50"/>
      <c r="E12" s="54">
        <f>IF(          $C$4 &lt;&gt;"-","błąd okresów",    IF(     E$2  ="-","",       IFERROR(  SUMIFS('P&amp;L (Q)'!$E12:$CN12,'P&amp;L (Q)'!$E$2:$CN$2,E$2,'P&amp;L (Q)'!$E$3:$CN$3,"&gt;="&amp;$C$2,'P&amp;L (Q)'!$E$3:$CN$3,"&lt;="&amp;$C$3),"błąd")))</f>
        <v>175775</v>
      </c>
      <c r="F12" s="54">
        <f>IF(          $C$4 &lt;&gt;"-","błąd okresów",    IF(     F$2  ="-","",       IFERROR(  SUMIFS('P&amp;L (Q)'!$E12:$CN12,'P&amp;L (Q)'!$E$2:$CN$2,F$2,'P&amp;L (Q)'!$E$3:$CN$3,"&gt;="&amp;$C$2,'P&amp;L (Q)'!$E$3:$CN$3,"&lt;="&amp;$C$3),"błąd")))</f>
        <v>164984</v>
      </c>
      <c r="G12" s="54">
        <f>IF(          $C$4 &lt;&gt;"-","błąd okresów",    IF(     G$2  ="-","",       IFERROR(  SUMIFS('P&amp;L (Q)'!$E12:$CN12,'P&amp;L (Q)'!$E$2:$CN$2,G$2,'P&amp;L (Q)'!$E$3:$CN$3,"&gt;="&amp;$C$2,'P&amp;L (Q)'!$E$3:$CN$3,"&lt;="&amp;$C$3),"błąd")))</f>
        <v>173584</v>
      </c>
      <c r="H12" s="54">
        <f>IF(          $C$4 &lt;&gt;"-","błąd okresów",    IF(     H$2  ="-","",       IFERROR(  SUMIFS('P&amp;L (Q)'!$E12:$CN12,'P&amp;L (Q)'!$E$2:$CN$2,H$2,'P&amp;L (Q)'!$E$3:$CN$3,"&gt;="&amp;$C$2,'P&amp;L (Q)'!$E$3:$CN$3,"&lt;="&amp;$C$3),"błąd")))</f>
        <v>186710</v>
      </c>
      <c r="I12" s="54">
        <f>IF(          $C$4 &lt;&gt;"-","błąd okresów",    IF(     I$2  ="-","",       IFERROR(  SUMIFS('P&amp;L (Q)'!$E12:$CN12,'P&amp;L (Q)'!$E$2:$CN$2,I$2,'P&amp;L (Q)'!$E$3:$CN$3,"&gt;="&amp;$C$2,'P&amp;L (Q)'!$E$3:$CN$3,"&lt;="&amp;$C$3),"błąd")))</f>
        <v>186964.4</v>
      </c>
      <c r="J12" s="54">
        <f>IF(          $C$4 &lt;&gt;"-","błąd okresów",    IF(     J$2  ="-","",       IFERROR(  SUMIFS('P&amp;L (Q)'!$E12:$CN12,'P&amp;L (Q)'!$E$2:$CN$2,J$2,'P&amp;L (Q)'!$E$3:$CN$3,"&gt;="&amp;$C$2,'P&amp;L (Q)'!$E$3:$CN$3,"&lt;="&amp;$C$3),"błąd")))</f>
        <v>203402</v>
      </c>
      <c r="K12" s="54">
        <f>IF(          $C$4 &lt;&gt;"-","błąd okresów",    IF(     K$2  ="-","",       IFERROR(  SUMIFS('P&amp;L (Q)'!$E12:$CN12,'P&amp;L (Q)'!$E$2:$CN$2,K$2,'P&amp;L (Q)'!$E$3:$CN$3,"&gt;="&amp;$C$2,'P&amp;L (Q)'!$E$3:$CN$3,"&lt;="&amp;$C$3),"błąd")))</f>
        <v>246767</v>
      </c>
      <c r="L12" s="54">
        <f>IF(          $C$4 &lt;&gt;"-","błąd okresów",    IF(     L$2  ="-","",       IFERROR(  SUMIFS('P&amp;L (Q)'!$E12:$CN12,'P&amp;L (Q)'!$E$2:$CN$2,L$2,'P&amp;L (Q)'!$E$3:$CN$3,"&gt;="&amp;$C$2,'P&amp;L (Q)'!$E$3:$CN$3,"&lt;="&amp;$C$3),"błąd")))</f>
        <v>291600</v>
      </c>
      <c r="M12" s="54">
        <f>IF(          $C$4 &lt;&gt;"-","błąd okresów",    IF(     M$2  ="-","",       IFERROR(  SUMIFS('P&amp;L (Q)'!$E12:$CN12,'P&amp;L (Q)'!$E$2:$CN$2,M$2,'P&amp;L (Q)'!$E$3:$CN$3,"&gt;="&amp;$C$2,'P&amp;L (Q)'!$E$3:$CN$3,"&lt;="&amp;$C$3),"błąd")))</f>
        <v>262727</v>
      </c>
      <c r="N12" s="54">
        <f>IF(          $C$4 &lt;&gt;"-","błąd okresów",    IF(     N$2  ="-","",       IFERROR(  SUMIFS('P&amp;L (Q)'!$E12:$CN12,'P&amp;L (Q)'!$E$2:$CN$2,N$2,'P&amp;L (Q)'!$E$3:$CN$3,"&gt;="&amp;$C$2,'P&amp;L (Q)'!$E$3:$CN$3,"&lt;="&amp;$C$3),"błąd")))</f>
        <v>253066.43335827845</v>
      </c>
      <c r="O12" s="54">
        <f>IF(          $C$4 &lt;&gt;"-","błąd okresów",    IF(     O$2  ="-","",       IFERROR(  SUMIFS('P&amp;L (Q)'!$E12:$CN12,'P&amp;L (Q)'!$E$2:$CN$2,O$2,'P&amp;L (Q)'!$E$3:$CN$3,"&gt;="&amp;$C$2,'P&amp;L (Q)'!$E$3:$CN$3,"&lt;="&amp;$C$3),"błąd")))</f>
        <v>312384</v>
      </c>
      <c r="P12" s="54">
        <f>IF(          $C$4 &lt;&gt;"-","błąd okresów",    IF(     P$2  ="-","",       IFERROR(  SUMIFS('P&amp;L (Q)'!$E12:$CN12,'P&amp;L (Q)'!$E$2:$CN$2,P$2,'P&amp;L (Q)'!$E$3:$CN$3,"&gt;="&amp;$C$2,'P&amp;L (Q)'!$E$3:$CN$3,"&lt;="&amp;$C$3),"błąd")))</f>
        <v>318111</v>
      </c>
      <c r="Q12" s="54" t="str">
        <f>IF(          $C$4 &lt;&gt;"-","błąd okresów",    IF(     Q$2  ="-","",       IFERROR(  SUMIFS('P&amp;L (Q)'!$E12:$CN12,'P&amp;L (Q)'!$E$2:$CN$2,Q$2,'P&amp;L (Q)'!$E$3:$CN$3,"&gt;="&amp;$C$2,'P&amp;L (Q)'!$E$3:$CN$3,"&lt;="&amp;$C$3),"błąd")))</f>
        <v/>
      </c>
      <c r="R12" s="54" t="str">
        <f>IF(          $C$4 &lt;&gt;"-","błąd okresów",    IF(     R$2  ="-","",       IFERROR(  SUMIFS('P&amp;L (Q)'!$E12:$CN12,'P&amp;L (Q)'!$E$2:$CN$2,R$2,'P&amp;L (Q)'!$E$3:$CN$3,"&gt;="&amp;$C$2,'P&amp;L (Q)'!$E$3:$CN$3,"&lt;="&amp;$C$3),"błąd")))</f>
        <v/>
      </c>
      <c r="S12" s="54" t="str">
        <f>IF(          $C$4 &lt;&gt;"-","błąd okresów",    IF(     S$2  ="-","",       IFERROR(  SUMIFS('P&amp;L (Q)'!$E12:$CN12,'P&amp;L (Q)'!$E$2:$CN$2,S$2,'P&amp;L (Q)'!$E$3:$CN$3,"&gt;="&amp;$C$2,'P&amp;L (Q)'!$E$3:$CN$3,"&lt;="&amp;$C$3),"błąd")))</f>
        <v/>
      </c>
      <c r="T12" s="54" t="str">
        <f>IF(          $C$4 &lt;&gt;"-","błąd okresów",    IF(     T$2  ="-","",       IFERROR(  SUMIFS('P&amp;L (Q)'!$E12:$CN12,'P&amp;L (Q)'!$E$2:$CN$2,T$2,'P&amp;L (Q)'!$E$3:$CN$3,"&gt;="&amp;$C$2,'P&amp;L (Q)'!$E$3:$CN$3,"&lt;="&amp;$C$3),"błąd")))</f>
        <v/>
      </c>
      <c r="U12" s="54" t="str">
        <f>IF(          $C$4 &lt;&gt;"-","błąd okresów",    IF(     U$2  ="-","",       IFERROR(  SUMIFS('P&amp;L (Q)'!$E12:$CN12,'P&amp;L (Q)'!$E$2:$CN$2,U$2,'P&amp;L (Q)'!$E$3:$CN$3,"&gt;="&amp;$C$2,'P&amp;L (Q)'!$E$3:$CN$3,"&lt;="&amp;$C$3),"błąd")))</f>
        <v/>
      </c>
      <c r="V12" s="54" t="str">
        <f>IF(          $C$4 &lt;&gt;"-","błąd okresów",    IF(     V$2  ="-","",       IFERROR(  SUMIFS('P&amp;L (Q)'!$E12:$CN12,'P&amp;L (Q)'!$E$2:$CN$2,V$2,'P&amp;L (Q)'!$E$3:$CN$3,"&gt;="&amp;$C$2,'P&amp;L (Q)'!$E$3:$CN$3,"&lt;="&amp;$C$3),"błąd")))</f>
        <v/>
      </c>
      <c r="W12" s="54" t="str">
        <f>IF(          $C$4 &lt;&gt;"-","błąd okresów",    IF(     W$2  ="-","",       IFERROR(  SUMIFS('P&amp;L (Q)'!$E12:$CN12,'P&amp;L (Q)'!$E$2:$CN$2,W$2,'P&amp;L (Q)'!$E$3:$CN$3,"&gt;="&amp;$C$2,'P&amp;L (Q)'!$E$3:$CN$3,"&lt;="&amp;$C$3),"błąd")))</f>
        <v/>
      </c>
      <c r="X12" s="54" t="str">
        <f>IF(          $C$4 &lt;&gt;"-","błąd okresów",    IF(     X$2  ="-","",       IFERROR(  SUMIFS('P&amp;L (Q)'!$E12:$CN12,'P&amp;L (Q)'!$E$2:$CN$2,X$2,'P&amp;L (Q)'!$E$3:$CN$3,"&gt;="&amp;$C$2,'P&amp;L (Q)'!$E$3:$CN$3,"&lt;="&amp;$C$3),"błąd")))</f>
        <v/>
      </c>
      <c r="Y12" s="54" t="str">
        <f>IF(          $C$4 &lt;&gt;"-","błąd okresów",    IF(     Y$2  ="-","",       IFERROR(  SUMIFS('P&amp;L (Q)'!$E12:$CN12,'P&amp;L (Q)'!$E$2:$CN$2,Y$2,'P&amp;L (Q)'!$E$3:$CN$3,"&gt;="&amp;$C$2,'P&amp;L (Q)'!$E$3:$CN$3,"&lt;="&amp;$C$3),"błąd")))</f>
        <v/>
      </c>
      <c r="Z12" s="54" t="str">
        <f>IF(          $C$4 &lt;&gt;"-","błąd okresów",    IF(     Z$2  ="-","",       IFERROR(  SUMIFS('P&amp;L (Q)'!$E12:$CN12,'P&amp;L (Q)'!$E$2:$CN$2,Z$2,'P&amp;L (Q)'!$E$3:$CN$3,"&gt;="&amp;$C$2,'P&amp;L (Q)'!$E$3:$CN$3,"&lt;="&amp;$C$3),"błąd")))</f>
        <v/>
      </c>
      <c r="AB12" s="172">
        <f t="shared" ca="1" si="1"/>
        <v>5727</v>
      </c>
      <c r="AD12" s="177">
        <f t="shared" ca="1" si="2"/>
        <v>1.0183332052858021</v>
      </c>
    </row>
    <row r="13" spans="1:30">
      <c r="B13" s="14" t="str">
        <f>IF('P&amp;L (Q)'!B13="","",'P&amp;L (Q)'!B13)</f>
        <v>8.Pozostałe przychody operacyjne</v>
      </c>
      <c r="C13" s="14"/>
      <c r="D13" s="14"/>
      <c r="E13" s="21">
        <f>IF(          $C$4 &lt;&gt;"-","błąd okresów",    IF(     E$2  ="-","",       IFERROR(  SUMIFS('P&amp;L (Q)'!$E13:$CN13,'P&amp;L (Q)'!$E$2:$CN$2,E$2,'P&amp;L (Q)'!$E$3:$CN$3,"&gt;="&amp;$C$2,'P&amp;L (Q)'!$E$3:$CN$3,"&lt;="&amp;$C$3),"błąd")))</f>
        <v>1362</v>
      </c>
      <c r="F13" s="21">
        <f>IF(          $C$4 &lt;&gt;"-","błąd okresów",    IF(     F$2  ="-","",       IFERROR(  SUMIFS('P&amp;L (Q)'!$E13:$CN13,'P&amp;L (Q)'!$E$2:$CN$2,F$2,'P&amp;L (Q)'!$E$3:$CN$3,"&gt;="&amp;$C$2,'P&amp;L (Q)'!$E$3:$CN$3,"&lt;="&amp;$C$3),"błąd")))</f>
        <v>1267</v>
      </c>
      <c r="G13" s="21">
        <f>IF(          $C$4 &lt;&gt;"-","błąd okresów",    IF(     G$2  ="-","",       IFERROR(  SUMIFS('P&amp;L (Q)'!$E13:$CN13,'P&amp;L (Q)'!$E$2:$CN$2,G$2,'P&amp;L (Q)'!$E$3:$CN$3,"&gt;="&amp;$C$2,'P&amp;L (Q)'!$E$3:$CN$3,"&lt;="&amp;$C$3),"błąd")))</f>
        <v>1095</v>
      </c>
      <c r="H13" s="21">
        <f>IF(          $C$4 &lt;&gt;"-","błąd okresów",    IF(     H$2  ="-","",       IFERROR(  SUMIFS('P&amp;L (Q)'!$E13:$CN13,'P&amp;L (Q)'!$E$2:$CN$2,H$2,'P&amp;L (Q)'!$E$3:$CN$3,"&gt;="&amp;$C$2,'P&amp;L (Q)'!$E$3:$CN$3,"&lt;="&amp;$C$3),"błąd")))</f>
        <v>809</v>
      </c>
      <c r="I13" s="21">
        <f>IF(          $C$4 &lt;&gt;"-","błąd okresów",    IF(     I$2  ="-","",       IFERROR(  SUMIFS('P&amp;L (Q)'!$E13:$CN13,'P&amp;L (Q)'!$E$2:$CN$2,I$2,'P&amp;L (Q)'!$E$3:$CN$3,"&gt;="&amp;$C$2,'P&amp;L (Q)'!$E$3:$CN$3,"&lt;="&amp;$C$3),"błąd")))</f>
        <v>3170</v>
      </c>
      <c r="J13" s="21">
        <f>IF(          $C$4 &lt;&gt;"-","błąd okresów",    IF(     J$2  ="-","",       IFERROR(  SUMIFS('P&amp;L (Q)'!$E13:$CN13,'P&amp;L (Q)'!$E$2:$CN$2,J$2,'P&amp;L (Q)'!$E$3:$CN$3,"&gt;="&amp;$C$2,'P&amp;L (Q)'!$E$3:$CN$3,"&lt;="&amp;$C$3),"błąd")))</f>
        <v>3348</v>
      </c>
      <c r="K13" s="21">
        <f>IF(          $C$4 &lt;&gt;"-","błąd okresów",    IF(     K$2  ="-","",       IFERROR(  SUMIFS('P&amp;L (Q)'!$E13:$CN13,'P&amp;L (Q)'!$E$2:$CN$2,K$2,'P&amp;L (Q)'!$E$3:$CN$3,"&gt;="&amp;$C$2,'P&amp;L (Q)'!$E$3:$CN$3,"&lt;="&amp;$C$3),"błąd")))</f>
        <v>2870</v>
      </c>
      <c r="L13" s="21">
        <f>IF(          $C$4 &lt;&gt;"-","błąd okresów",    IF(     L$2  ="-","",       IFERROR(  SUMIFS('P&amp;L (Q)'!$E13:$CN13,'P&amp;L (Q)'!$E$2:$CN$2,L$2,'P&amp;L (Q)'!$E$3:$CN$3,"&gt;="&amp;$C$2,'P&amp;L (Q)'!$E$3:$CN$3,"&lt;="&amp;$C$3),"błąd")))</f>
        <v>1397</v>
      </c>
      <c r="M13" s="21">
        <f>IF(          $C$4 &lt;&gt;"-","błąd okresów",    IF(     M$2  ="-","",       IFERROR(  SUMIFS('P&amp;L (Q)'!$E13:$CN13,'P&amp;L (Q)'!$E$2:$CN$2,M$2,'P&amp;L (Q)'!$E$3:$CN$3,"&gt;="&amp;$C$2,'P&amp;L (Q)'!$E$3:$CN$3,"&lt;="&amp;$C$3),"błąd")))</f>
        <v>2049</v>
      </c>
      <c r="N13" s="21">
        <f>IF(          $C$4 &lt;&gt;"-","błąd okresów",    IF(     N$2  ="-","",       IFERROR(  SUMIFS('P&amp;L (Q)'!$E13:$CN13,'P&amp;L (Q)'!$E$2:$CN$2,N$2,'P&amp;L (Q)'!$E$3:$CN$3,"&gt;="&amp;$C$2,'P&amp;L (Q)'!$E$3:$CN$3,"&lt;="&amp;$C$3),"błąd")))</f>
        <v>5635</v>
      </c>
      <c r="O13" s="21">
        <f>IF(          $C$4 &lt;&gt;"-","błąd okresów",    IF(     O$2  ="-","",       IFERROR(  SUMIFS('P&amp;L (Q)'!$E13:$CN13,'P&amp;L (Q)'!$E$2:$CN$2,O$2,'P&amp;L (Q)'!$E$3:$CN$3,"&gt;="&amp;$C$2,'P&amp;L (Q)'!$E$3:$CN$3,"&lt;="&amp;$C$3),"błąd")))</f>
        <v>6095</v>
      </c>
      <c r="P13" s="21">
        <f>IF(          $C$4 &lt;&gt;"-","błąd okresów",    IF(     P$2  ="-","",       IFERROR(  SUMIFS('P&amp;L (Q)'!$E13:$CN13,'P&amp;L (Q)'!$E$2:$CN$2,P$2,'P&amp;L (Q)'!$E$3:$CN$3,"&gt;="&amp;$C$2,'P&amp;L (Q)'!$E$3:$CN$3,"&lt;="&amp;$C$3),"błąd")))</f>
        <v>1323</v>
      </c>
      <c r="Q13" s="21" t="str">
        <f>IF(          $C$4 &lt;&gt;"-","błąd okresów",    IF(     Q$2  ="-","",       IFERROR(  SUMIFS('P&amp;L (Q)'!$E13:$CN13,'P&amp;L (Q)'!$E$2:$CN$2,Q$2,'P&amp;L (Q)'!$E$3:$CN$3,"&gt;="&amp;$C$2,'P&amp;L (Q)'!$E$3:$CN$3,"&lt;="&amp;$C$3),"błąd")))</f>
        <v/>
      </c>
      <c r="R13" s="21" t="str">
        <f>IF(          $C$4 &lt;&gt;"-","błąd okresów",    IF(     R$2  ="-","",       IFERROR(  SUMIFS('P&amp;L (Q)'!$E13:$CN13,'P&amp;L (Q)'!$E$2:$CN$2,R$2,'P&amp;L (Q)'!$E$3:$CN$3,"&gt;="&amp;$C$2,'P&amp;L (Q)'!$E$3:$CN$3,"&lt;="&amp;$C$3),"błąd")))</f>
        <v/>
      </c>
      <c r="S13" s="21" t="str">
        <f>IF(          $C$4 &lt;&gt;"-","błąd okresów",    IF(     S$2  ="-","",       IFERROR(  SUMIFS('P&amp;L (Q)'!$E13:$CN13,'P&amp;L (Q)'!$E$2:$CN$2,S$2,'P&amp;L (Q)'!$E$3:$CN$3,"&gt;="&amp;$C$2,'P&amp;L (Q)'!$E$3:$CN$3,"&lt;="&amp;$C$3),"błąd")))</f>
        <v/>
      </c>
      <c r="T13" s="21" t="str">
        <f>IF(          $C$4 &lt;&gt;"-","błąd okresów",    IF(     T$2  ="-","",       IFERROR(  SUMIFS('P&amp;L (Q)'!$E13:$CN13,'P&amp;L (Q)'!$E$2:$CN$2,T$2,'P&amp;L (Q)'!$E$3:$CN$3,"&gt;="&amp;$C$2,'P&amp;L (Q)'!$E$3:$CN$3,"&lt;="&amp;$C$3),"błąd")))</f>
        <v/>
      </c>
      <c r="U13" s="21" t="str">
        <f>IF(          $C$4 &lt;&gt;"-","błąd okresów",    IF(     U$2  ="-","",       IFERROR(  SUMIFS('P&amp;L (Q)'!$E13:$CN13,'P&amp;L (Q)'!$E$2:$CN$2,U$2,'P&amp;L (Q)'!$E$3:$CN$3,"&gt;="&amp;$C$2,'P&amp;L (Q)'!$E$3:$CN$3,"&lt;="&amp;$C$3),"błąd")))</f>
        <v/>
      </c>
      <c r="V13" s="21" t="str">
        <f>IF(          $C$4 &lt;&gt;"-","błąd okresów",    IF(     V$2  ="-","",       IFERROR(  SUMIFS('P&amp;L (Q)'!$E13:$CN13,'P&amp;L (Q)'!$E$2:$CN$2,V$2,'P&amp;L (Q)'!$E$3:$CN$3,"&gt;="&amp;$C$2,'P&amp;L (Q)'!$E$3:$CN$3,"&lt;="&amp;$C$3),"błąd")))</f>
        <v/>
      </c>
      <c r="W13" s="21" t="str">
        <f>IF(          $C$4 &lt;&gt;"-","błąd okresów",    IF(     W$2  ="-","",       IFERROR(  SUMIFS('P&amp;L (Q)'!$E13:$CN13,'P&amp;L (Q)'!$E$2:$CN$2,W$2,'P&amp;L (Q)'!$E$3:$CN$3,"&gt;="&amp;$C$2,'P&amp;L (Q)'!$E$3:$CN$3,"&lt;="&amp;$C$3),"błąd")))</f>
        <v/>
      </c>
      <c r="X13" s="21" t="str">
        <f>IF(          $C$4 &lt;&gt;"-","błąd okresów",    IF(     X$2  ="-","",       IFERROR(  SUMIFS('P&amp;L (Q)'!$E13:$CN13,'P&amp;L (Q)'!$E$2:$CN$2,X$2,'P&amp;L (Q)'!$E$3:$CN$3,"&gt;="&amp;$C$2,'P&amp;L (Q)'!$E$3:$CN$3,"&lt;="&amp;$C$3),"błąd")))</f>
        <v/>
      </c>
      <c r="Y13" s="21" t="str">
        <f>IF(          $C$4 &lt;&gt;"-","błąd okresów",    IF(     Y$2  ="-","",       IFERROR(  SUMIFS('P&amp;L (Q)'!$E13:$CN13,'P&amp;L (Q)'!$E$2:$CN$2,Y$2,'P&amp;L (Q)'!$E$3:$CN$3,"&gt;="&amp;$C$2,'P&amp;L (Q)'!$E$3:$CN$3,"&lt;="&amp;$C$3),"błąd")))</f>
        <v/>
      </c>
      <c r="Z13" s="21" t="str">
        <f>IF(          $C$4 &lt;&gt;"-","błąd okresów",    IF(     Z$2  ="-","",       IFERROR(  SUMIFS('P&amp;L (Q)'!$E13:$CN13,'P&amp;L (Q)'!$E$2:$CN$2,Z$2,'P&amp;L (Q)'!$E$3:$CN$3,"&gt;="&amp;$C$2,'P&amp;L (Q)'!$E$3:$CN$3,"&lt;="&amp;$C$3),"błąd")))</f>
        <v/>
      </c>
      <c r="AB13" s="172">
        <f t="shared" ca="1" si="1"/>
        <v>-4772</v>
      </c>
      <c r="AD13" s="177">
        <f t="shared" ca="1" si="2"/>
        <v>0.21706316652994256</v>
      </c>
    </row>
    <row r="14" spans="1:30">
      <c r="B14" s="14" t="str">
        <f>IF('P&amp;L (Q)'!B14="","",'P&amp;L (Q)'!B14)</f>
        <v>9.Koszty sprzedaży</v>
      </c>
      <c r="C14" s="14"/>
      <c r="D14" s="14"/>
      <c r="E14" s="21">
        <f>IF(          $C$4 &lt;&gt;"-","błąd okresów",    IF(     E$2  ="-","",       IFERROR(  SUMIFS('P&amp;L (Q)'!$E14:$CN14,'P&amp;L (Q)'!$E$2:$CN$2,E$2,'P&amp;L (Q)'!$E$3:$CN$3,"&gt;="&amp;$C$2,'P&amp;L (Q)'!$E$3:$CN$3,"&lt;="&amp;$C$3),"błąd")))</f>
        <v>75583</v>
      </c>
      <c r="F14" s="21">
        <f>IF(          $C$4 &lt;&gt;"-","błąd okresów",    IF(     F$2  ="-","",       IFERROR(  SUMIFS('P&amp;L (Q)'!$E14:$CN14,'P&amp;L (Q)'!$E$2:$CN$2,F$2,'P&amp;L (Q)'!$E$3:$CN$3,"&gt;="&amp;$C$2,'P&amp;L (Q)'!$E$3:$CN$3,"&lt;="&amp;$C$3),"błąd")))</f>
        <v>68061</v>
      </c>
      <c r="G14" s="21">
        <f>IF(          $C$4 &lt;&gt;"-","błąd okresów",    IF(     G$2  ="-","",       IFERROR(  SUMIFS('P&amp;L (Q)'!$E14:$CN14,'P&amp;L (Q)'!$E$2:$CN$2,G$2,'P&amp;L (Q)'!$E$3:$CN$3,"&gt;="&amp;$C$2,'P&amp;L (Q)'!$E$3:$CN$3,"&lt;="&amp;$C$3),"błąd")))</f>
        <v>67661</v>
      </c>
      <c r="H14" s="21">
        <f>IF(          $C$4 &lt;&gt;"-","błąd okresów",    IF(     H$2  ="-","",       IFERROR(  SUMIFS('P&amp;L (Q)'!$E14:$CN14,'P&amp;L (Q)'!$E$2:$CN$2,H$2,'P&amp;L (Q)'!$E$3:$CN$3,"&gt;="&amp;$C$2,'P&amp;L (Q)'!$E$3:$CN$3,"&lt;="&amp;$C$3),"błąd")))</f>
        <v>96346</v>
      </c>
      <c r="I14" s="21">
        <f>IF(          $C$4 &lt;&gt;"-","błąd okresów",    IF(     I$2  ="-","",       IFERROR(  SUMIFS('P&amp;L (Q)'!$E14:$CN14,'P&amp;L (Q)'!$E$2:$CN$2,I$2,'P&amp;L (Q)'!$E$3:$CN$3,"&gt;="&amp;$C$2,'P&amp;L (Q)'!$E$3:$CN$3,"&lt;="&amp;$C$3),"błąd")))</f>
        <v>82722.399999999994</v>
      </c>
      <c r="J14" s="21">
        <f>IF(          $C$4 &lt;&gt;"-","błąd okresów",    IF(     J$2  ="-","",       IFERROR(  SUMIFS('P&amp;L (Q)'!$E14:$CN14,'P&amp;L (Q)'!$E$2:$CN$2,J$2,'P&amp;L (Q)'!$E$3:$CN$3,"&gt;="&amp;$C$2,'P&amp;L (Q)'!$E$3:$CN$3,"&lt;="&amp;$C$3),"błąd")))</f>
        <v>80503</v>
      </c>
      <c r="K14" s="21">
        <f>IF(          $C$4 &lt;&gt;"-","błąd okresów",    IF(     K$2  ="-","",       IFERROR(  SUMIFS('P&amp;L (Q)'!$E14:$CN14,'P&amp;L (Q)'!$E$2:$CN$2,K$2,'P&amp;L (Q)'!$E$3:$CN$3,"&gt;="&amp;$C$2,'P&amp;L (Q)'!$E$3:$CN$3,"&lt;="&amp;$C$3),"błąd")))</f>
        <v>103323</v>
      </c>
      <c r="L14" s="21">
        <f>IF(          $C$4 &lt;&gt;"-","błąd okresów",    IF(     L$2  ="-","",       IFERROR(  SUMIFS('P&amp;L (Q)'!$E14:$CN14,'P&amp;L (Q)'!$E$2:$CN$2,L$2,'P&amp;L (Q)'!$E$3:$CN$3,"&gt;="&amp;$C$2,'P&amp;L (Q)'!$E$3:$CN$3,"&lt;="&amp;$C$3),"błąd")))</f>
        <v>122575</v>
      </c>
      <c r="M14" s="21">
        <f>IF(          $C$4 &lt;&gt;"-","błąd okresów",    IF(     M$2  ="-","",       IFERROR(  SUMIFS('P&amp;L (Q)'!$E14:$CN14,'P&amp;L (Q)'!$E$2:$CN$2,M$2,'P&amp;L (Q)'!$E$3:$CN$3,"&gt;="&amp;$C$2,'P&amp;L (Q)'!$E$3:$CN$3,"&lt;="&amp;$C$3),"błąd")))</f>
        <v>120461</v>
      </c>
      <c r="N14" s="21">
        <f>IF(          $C$4 &lt;&gt;"-","błąd okresów",    IF(     N$2  ="-","",       IFERROR(  SUMIFS('P&amp;L (Q)'!$E14:$CN14,'P&amp;L (Q)'!$E$2:$CN$2,N$2,'P&amp;L (Q)'!$E$3:$CN$3,"&gt;="&amp;$C$2,'P&amp;L (Q)'!$E$3:$CN$3,"&lt;="&amp;$C$3),"błąd")))</f>
        <v>111146</v>
      </c>
      <c r="O14" s="21">
        <f>IF(          $C$4 &lt;&gt;"-","błąd okresów",    IF(     O$2  ="-","",       IFERROR(  SUMIFS('P&amp;L (Q)'!$E14:$CN14,'P&amp;L (Q)'!$E$2:$CN$2,O$2,'P&amp;L (Q)'!$E$3:$CN$3,"&gt;="&amp;$C$2,'P&amp;L (Q)'!$E$3:$CN$3,"&lt;="&amp;$C$3),"błąd")))</f>
        <v>115919</v>
      </c>
      <c r="P14" s="21">
        <f>IF(          $C$4 &lt;&gt;"-","błąd okresów",    IF(     P$2  ="-","",       IFERROR(  SUMIFS('P&amp;L (Q)'!$E14:$CN14,'P&amp;L (Q)'!$E$2:$CN$2,P$2,'P&amp;L (Q)'!$E$3:$CN$3,"&gt;="&amp;$C$2,'P&amp;L (Q)'!$E$3:$CN$3,"&lt;="&amp;$C$3),"błąd")))</f>
        <v>124135</v>
      </c>
      <c r="Q14" s="21" t="str">
        <f>IF(          $C$4 &lt;&gt;"-","błąd okresów",    IF(     Q$2  ="-","",       IFERROR(  SUMIFS('P&amp;L (Q)'!$E14:$CN14,'P&amp;L (Q)'!$E$2:$CN$2,Q$2,'P&amp;L (Q)'!$E$3:$CN$3,"&gt;="&amp;$C$2,'P&amp;L (Q)'!$E$3:$CN$3,"&lt;="&amp;$C$3),"błąd")))</f>
        <v/>
      </c>
      <c r="R14" s="21" t="str">
        <f>IF(          $C$4 &lt;&gt;"-","błąd okresów",    IF(     R$2  ="-","",       IFERROR(  SUMIFS('P&amp;L (Q)'!$E14:$CN14,'P&amp;L (Q)'!$E$2:$CN$2,R$2,'P&amp;L (Q)'!$E$3:$CN$3,"&gt;="&amp;$C$2,'P&amp;L (Q)'!$E$3:$CN$3,"&lt;="&amp;$C$3),"błąd")))</f>
        <v/>
      </c>
      <c r="S14" s="21" t="str">
        <f>IF(          $C$4 &lt;&gt;"-","błąd okresów",    IF(     S$2  ="-","",       IFERROR(  SUMIFS('P&amp;L (Q)'!$E14:$CN14,'P&amp;L (Q)'!$E$2:$CN$2,S$2,'P&amp;L (Q)'!$E$3:$CN$3,"&gt;="&amp;$C$2,'P&amp;L (Q)'!$E$3:$CN$3,"&lt;="&amp;$C$3),"błąd")))</f>
        <v/>
      </c>
      <c r="T14" s="21" t="str">
        <f>IF(          $C$4 &lt;&gt;"-","błąd okresów",    IF(     T$2  ="-","",       IFERROR(  SUMIFS('P&amp;L (Q)'!$E14:$CN14,'P&amp;L (Q)'!$E$2:$CN$2,T$2,'P&amp;L (Q)'!$E$3:$CN$3,"&gt;="&amp;$C$2,'P&amp;L (Q)'!$E$3:$CN$3,"&lt;="&amp;$C$3),"błąd")))</f>
        <v/>
      </c>
      <c r="U14" s="21" t="str">
        <f>IF(          $C$4 &lt;&gt;"-","błąd okresów",    IF(     U$2  ="-","",       IFERROR(  SUMIFS('P&amp;L (Q)'!$E14:$CN14,'P&amp;L (Q)'!$E$2:$CN$2,U$2,'P&amp;L (Q)'!$E$3:$CN$3,"&gt;="&amp;$C$2,'P&amp;L (Q)'!$E$3:$CN$3,"&lt;="&amp;$C$3),"błąd")))</f>
        <v/>
      </c>
      <c r="V14" s="21" t="str">
        <f>IF(          $C$4 &lt;&gt;"-","błąd okresów",    IF(     V$2  ="-","",       IFERROR(  SUMIFS('P&amp;L (Q)'!$E14:$CN14,'P&amp;L (Q)'!$E$2:$CN$2,V$2,'P&amp;L (Q)'!$E$3:$CN$3,"&gt;="&amp;$C$2,'P&amp;L (Q)'!$E$3:$CN$3,"&lt;="&amp;$C$3),"błąd")))</f>
        <v/>
      </c>
      <c r="W14" s="21" t="str">
        <f>IF(          $C$4 &lt;&gt;"-","błąd okresów",    IF(     W$2  ="-","",       IFERROR(  SUMIFS('P&amp;L (Q)'!$E14:$CN14,'P&amp;L (Q)'!$E$2:$CN$2,W$2,'P&amp;L (Q)'!$E$3:$CN$3,"&gt;="&amp;$C$2,'P&amp;L (Q)'!$E$3:$CN$3,"&lt;="&amp;$C$3),"błąd")))</f>
        <v/>
      </c>
      <c r="X14" s="21" t="str">
        <f>IF(          $C$4 &lt;&gt;"-","błąd okresów",    IF(     X$2  ="-","",       IFERROR(  SUMIFS('P&amp;L (Q)'!$E14:$CN14,'P&amp;L (Q)'!$E$2:$CN$2,X$2,'P&amp;L (Q)'!$E$3:$CN$3,"&gt;="&amp;$C$2,'P&amp;L (Q)'!$E$3:$CN$3,"&lt;="&amp;$C$3),"błąd")))</f>
        <v/>
      </c>
      <c r="Y14" s="21" t="str">
        <f>IF(          $C$4 &lt;&gt;"-","błąd okresów",    IF(     Y$2  ="-","",       IFERROR(  SUMIFS('P&amp;L (Q)'!$E14:$CN14,'P&amp;L (Q)'!$E$2:$CN$2,Y$2,'P&amp;L (Q)'!$E$3:$CN$3,"&gt;="&amp;$C$2,'P&amp;L (Q)'!$E$3:$CN$3,"&lt;="&amp;$C$3),"błąd")))</f>
        <v/>
      </c>
      <c r="Z14" s="21" t="str">
        <f>IF(          $C$4 &lt;&gt;"-","błąd okresów",    IF(     Z$2  ="-","",       IFERROR(  SUMIFS('P&amp;L (Q)'!$E14:$CN14,'P&amp;L (Q)'!$E$2:$CN$2,Z$2,'P&amp;L (Q)'!$E$3:$CN$3,"&gt;="&amp;$C$2,'P&amp;L (Q)'!$E$3:$CN$3,"&lt;="&amp;$C$3),"błąd")))</f>
        <v/>
      </c>
      <c r="AB14" s="172">
        <f t="shared" ca="1" si="1"/>
        <v>8216</v>
      </c>
      <c r="AD14" s="177">
        <f t="shared" ca="1" si="2"/>
        <v>1.0708770779596097</v>
      </c>
    </row>
    <row r="15" spans="1:30">
      <c r="B15" s="14" t="str">
        <f>IF('P&amp;L (Q)'!B15="","",'P&amp;L (Q)'!B15)</f>
        <v>10.Koszty ogólnego zarządu</v>
      </c>
      <c r="C15" s="14"/>
      <c r="D15" s="14"/>
      <c r="E15" s="21">
        <f>IF(          $C$4 &lt;&gt;"-","błąd okresów",    IF(     E$2  ="-","",       IFERROR(  SUMIFS('P&amp;L (Q)'!$E15:$CN15,'P&amp;L (Q)'!$E$2:$CN$2,E$2,'P&amp;L (Q)'!$E$3:$CN$3,"&gt;="&amp;$C$2,'P&amp;L (Q)'!$E$3:$CN$3,"&lt;="&amp;$C$3),"błąd")))</f>
        <v>44060</v>
      </c>
      <c r="F15" s="21">
        <f>IF(          $C$4 &lt;&gt;"-","błąd okresów",    IF(     F$2  ="-","",       IFERROR(  SUMIFS('P&amp;L (Q)'!$E15:$CN15,'P&amp;L (Q)'!$E$2:$CN$2,F$2,'P&amp;L (Q)'!$E$3:$CN$3,"&gt;="&amp;$C$2,'P&amp;L (Q)'!$E$3:$CN$3,"&lt;="&amp;$C$3),"błąd")))</f>
        <v>42397</v>
      </c>
      <c r="G15" s="21">
        <f>IF(          $C$4 &lt;&gt;"-","błąd okresów",    IF(     G$2  ="-","",       IFERROR(  SUMIFS('P&amp;L (Q)'!$E15:$CN15,'P&amp;L (Q)'!$E$2:$CN$2,G$2,'P&amp;L (Q)'!$E$3:$CN$3,"&gt;="&amp;$C$2,'P&amp;L (Q)'!$E$3:$CN$3,"&lt;="&amp;$C$3),"błąd")))</f>
        <v>42783</v>
      </c>
      <c r="H15" s="21">
        <f>IF(          $C$4 &lt;&gt;"-","błąd okresów",    IF(     H$2  ="-","",       IFERROR(  SUMIFS('P&amp;L (Q)'!$E15:$CN15,'P&amp;L (Q)'!$E$2:$CN$2,H$2,'P&amp;L (Q)'!$E$3:$CN$3,"&gt;="&amp;$C$2,'P&amp;L (Q)'!$E$3:$CN$3,"&lt;="&amp;$C$3),"błąd")))</f>
        <v>29126</v>
      </c>
      <c r="I15" s="21">
        <f>IF(          $C$4 &lt;&gt;"-","błąd okresów",    IF(     I$2  ="-","",       IFERROR(  SUMIFS('P&amp;L (Q)'!$E15:$CN15,'P&amp;L (Q)'!$E$2:$CN$2,I$2,'P&amp;L (Q)'!$E$3:$CN$3,"&gt;="&amp;$C$2,'P&amp;L (Q)'!$E$3:$CN$3,"&lt;="&amp;$C$3),"błąd")))</f>
        <v>33825</v>
      </c>
      <c r="J15" s="21">
        <f>IF(          $C$4 &lt;&gt;"-","błąd okresów",    IF(     J$2  ="-","",       IFERROR(  SUMIFS('P&amp;L (Q)'!$E15:$CN15,'P&amp;L (Q)'!$E$2:$CN$2,J$2,'P&amp;L (Q)'!$E$3:$CN$3,"&gt;="&amp;$C$2,'P&amp;L (Q)'!$E$3:$CN$3,"&lt;="&amp;$C$3),"błąd")))</f>
        <v>41869</v>
      </c>
      <c r="K15" s="21">
        <f>IF(          $C$4 &lt;&gt;"-","błąd okresów",    IF(     K$2  ="-","",       IFERROR(  SUMIFS('P&amp;L (Q)'!$E15:$CN15,'P&amp;L (Q)'!$E$2:$CN$2,K$2,'P&amp;L (Q)'!$E$3:$CN$3,"&gt;="&amp;$C$2,'P&amp;L (Q)'!$E$3:$CN$3,"&lt;="&amp;$C$3),"błąd")))</f>
        <v>54849</v>
      </c>
      <c r="L15" s="21">
        <f>IF(          $C$4 &lt;&gt;"-","błąd okresów",    IF(     L$2  ="-","",       IFERROR(  SUMIFS('P&amp;L (Q)'!$E15:$CN15,'P&amp;L (Q)'!$E$2:$CN$2,L$2,'P&amp;L (Q)'!$E$3:$CN$3,"&gt;="&amp;$C$2,'P&amp;L (Q)'!$E$3:$CN$3,"&lt;="&amp;$C$3),"błąd")))</f>
        <v>61110</v>
      </c>
      <c r="M15" s="21">
        <f>IF(          $C$4 &lt;&gt;"-","błąd okresów",    IF(     M$2  ="-","",       IFERROR(  SUMIFS('P&amp;L (Q)'!$E15:$CN15,'P&amp;L (Q)'!$E$2:$CN$2,M$2,'P&amp;L (Q)'!$E$3:$CN$3,"&gt;="&amp;$C$2,'P&amp;L (Q)'!$E$3:$CN$3,"&lt;="&amp;$C$3),"błąd")))</f>
        <v>64999</v>
      </c>
      <c r="N15" s="21">
        <f>IF(          $C$4 &lt;&gt;"-","błąd okresów",    IF(     N$2  ="-","",       IFERROR(  SUMIFS('P&amp;L (Q)'!$E15:$CN15,'P&amp;L (Q)'!$E$2:$CN$2,N$2,'P&amp;L (Q)'!$E$3:$CN$3,"&gt;="&amp;$C$2,'P&amp;L (Q)'!$E$3:$CN$3,"&lt;="&amp;$C$3),"błąd")))</f>
        <v>70112</v>
      </c>
      <c r="O15" s="21">
        <f>IF(          $C$4 &lt;&gt;"-","błąd okresów",    IF(     O$2  ="-","",       IFERROR(  SUMIFS('P&amp;L (Q)'!$E15:$CN15,'P&amp;L (Q)'!$E$2:$CN$2,O$2,'P&amp;L (Q)'!$E$3:$CN$3,"&gt;="&amp;$C$2,'P&amp;L (Q)'!$E$3:$CN$3,"&lt;="&amp;$C$3),"błąd")))</f>
        <v>81943</v>
      </c>
      <c r="P15" s="21">
        <f>IF(          $C$4 &lt;&gt;"-","błąd okresów",    IF(     P$2  ="-","",       IFERROR(  SUMIFS('P&amp;L (Q)'!$E15:$CN15,'P&amp;L (Q)'!$E$2:$CN$2,P$2,'P&amp;L (Q)'!$E$3:$CN$3,"&gt;="&amp;$C$2,'P&amp;L (Q)'!$E$3:$CN$3,"&lt;="&amp;$C$3),"błąd")))</f>
        <v>93541</v>
      </c>
      <c r="Q15" s="21" t="str">
        <f>IF(          $C$4 &lt;&gt;"-","błąd okresów",    IF(     Q$2  ="-","",       IFERROR(  SUMIFS('P&amp;L (Q)'!$E15:$CN15,'P&amp;L (Q)'!$E$2:$CN$2,Q$2,'P&amp;L (Q)'!$E$3:$CN$3,"&gt;="&amp;$C$2,'P&amp;L (Q)'!$E$3:$CN$3,"&lt;="&amp;$C$3),"błąd")))</f>
        <v/>
      </c>
      <c r="R15" s="21" t="str">
        <f>IF(          $C$4 &lt;&gt;"-","błąd okresów",    IF(     R$2  ="-","",       IFERROR(  SUMIFS('P&amp;L (Q)'!$E15:$CN15,'P&amp;L (Q)'!$E$2:$CN$2,R$2,'P&amp;L (Q)'!$E$3:$CN$3,"&gt;="&amp;$C$2,'P&amp;L (Q)'!$E$3:$CN$3,"&lt;="&amp;$C$3),"błąd")))</f>
        <v/>
      </c>
      <c r="S15" s="21" t="str">
        <f>IF(          $C$4 &lt;&gt;"-","błąd okresów",    IF(     S$2  ="-","",       IFERROR(  SUMIFS('P&amp;L (Q)'!$E15:$CN15,'P&amp;L (Q)'!$E$2:$CN$2,S$2,'P&amp;L (Q)'!$E$3:$CN$3,"&gt;="&amp;$C$2,'P&amp;L (Q)'!$E$3:$CN$3,"&lt;="&amp;$C$3),"błąd")))</f>
        <v/>
      </c>
      <c r="T15" s="21" t="str">
        <f>IF(          $C$4 &lt;&gt;"-","błąd okresów",    IF(     T$2  ="-","",       IFERROR(  SUMIFS('P&amp;L (Q)'!$E15:$CN15,'P&amp;L (Q)'!$E$2:$CN$2,T$2,'P&amp;L (Q)'!$E$3:$CN$3,"&gt;="&amp;$C$2,'P&amp;L (Q)'!$E$3:$CN$3,"&lt;="&amp;$C$3),"błąd")))</f>
        <v/>
      </c>
      <c r="U15" s="21" t="str">
        <f>IF(          $C$4 &lt;&gt;"-","błąd okresów",    IF(     U$2  ="-","",       IFERROR(  SUMIFS('P&amp;L (Q)'!$E15:$CN15,'P&amp;L (Q)'!$E$2:$CN$2,U$2,'P&amp;L (Q)'!$E$3:$CN$3,"&gt;="&amp;$C$2,'P&amp;L (Q)'!$E$3:$CN$3,"&lt;="&amp;$C$3),"błąd")))</f>
        <v/>
      </c>
      <c r="V15" s="21" t="str">
        <f>IF(          $C$4 &lt;&gt;"-","błąd okresów",    IF(     V$2  ="-","",       IFERROR(  SUMIFS('P&amp;L (Q)'!$E15:$CN15,'P&amp;L (Q)'!$E$2:$CN$2,V$2,'P&amp;L (Q)'!$E$3:$CN$3,"&gt;="&amp;$C$2,'P&amp;L (Q)'!$E$3:$CN$3,"&lt;="&amp;$C$3),"błąd")))</f>
        <v/>
      </c>
      <c r="W15" s="21" t="str">
        <f>IF(          $C$4 &lt;&gt;"-","błąd okresów",    IF(     W$2  ="-","",       IFERROR(  SUMIFS('P&amp;L (Q)'!$E15:$CN15,'P&amp;L (Q)'!$E$2:$CN$2,W$2,'P&amp;L (Q)'!$E$3:$CN$3,"&gt;="&amp;$C$2,'P&amp;L (Q)'!$E$3:$CN$3,"&lt;="&amp;$C$3),"błąd")))</f>
        <v/>
      </c>
      <c r="X15" s="21" t="str">
        <f>IF(          $C$4 &lt;&gt;"-","błąd okresów",    IF(     X$2  ="-","",       IFERROR(  SUMIFS('P&amp;L (Q)'!$E15:$CN15,'P&amp;L (Q)'!$E$2:$CN$2,X$2,'P&amp;L (Q)'!$E$3:$CN$3,"&gt;="&amp;$C$2,'P&amp;L (Q)'!$E$3:$CN$3,"&lt;="&amp;$C$3),"błąd")))</f>
        <v/>
      </c>
      <c r="Y15" s="21" t="str">
        <f>IF(          $C$4 &lt;&gt;"-","błąd okresów",    IF(     Y$2  ="-","",       IFERROR(  SUMIFS('P&amp;L (Q)'!$E15:$CN15,'P&amp;L (Q)'!$E$2:$CN$2,Y$2,'P&amp;L (Q)'!$E$3:$CN$3,"&gt;="&amp;$C$2,'P&amp;L (Q)'!$E$3:$CN$3,"&lt;="&amp;$C$3),"błąd")))</f>
        <v/>
      </c>
      <c r="Z15" s="21" t="str">
        <f>IF(          $C$4 &lt;&gt;"-","błąd okresów",    IF(     Z$2  ="-","",       IFERROR(  SUMIFS('P&amp;L (Q)'!$E15:$CN15,'P&amp;L (Q)'!$E$2:$CN$2,Z$2,'P&amp;L (Q)'!$E$3:$CN$3,"&gt;="&amp;$C$2,'P&amp;L (Q)'!$E$3:$CN$3,"&lt;="&amp;$C$3),"błąd")))</f>
        <v/>
      </c>
      <c r="AB15" s="172">
        <f t="shared" ca="1" si="1"/>
        <v>11598</v>
      </c>
      <c r="AD15" s="177">
        <f t="shared" ca="1" si="2"/>
        <v>1.1415374101509586</v>
      </c>
    </row>
    <row r="16" spans="1:30">
      <c r="B16" s="14" t="str">
        <f>IF('P&amp;L (Q)'!B16="","",'P&amp;L (Q)'!B16)</f>
        <v>11.Pozostałe koszty operacyjne</v>
      </c>
      <c r="C16" s="14"/>
      <c r="D16" s="14"/>
      <c r="E16" s="21">
        <f>IF(          $C$4 &lt;&gt;"-","błąd okresów",    IF(     E$2  ="-","",       IFERROR(  SUMIFS('P&amp;L (Q)'!$E16:$CN16,'P&amp;L (Q)'!$E$2:$CN$2,E$2,'P&amp;L (Q)'!$E$3:$CN$3,"&gt;="&amp;$C$2,'P&amp;L (Q)'!$E$3:$CN$3,"&lt;="&amp;$C$3),"błąd")))</f>
        <v>4766</v>
      </c>
      <c r="F16" s="21">
        <f>IF(          $C$4 &lt;&gt;"-","błąd okresów",    IF(     F$2  ="-","",       IFERROR(  SUMIFS('P&amp;L (Q)'!$E16:$CN16,'P&amp;L (Q)'!$E$2:$CN$2,F$2,'P&amp;L (Q)'!$E$3:$CN$3,"&gt;="&amp;$C$2,'P&amp;L (Q)'!$E$3:$CN$3,"&lt;="&amp;$C$3),"błąd")))</f>
        <v>6399</v>
      </c>
      <c r="G16" s="21">
        <f>IF(          $C$4 &lt;&gt;"-","błąd okresów",    IF(     G$2  ="-","",       IFERROR(  SUMIFS('P&amp;L (Q)'!$E16:$CN16,'P&amp;L (Q)'!$E$2:$CN$2,G$2,'P&amp;L (Q)'!$E$3:$CN$3,"&gt;="&amp;$C$2,'P&amp;L (Q)'!$E$3:$CN$3,"&lt;="&amp;$C$3),"błąd")))</f>
        <v>2823</v>
      </c>
      <c r="H16" s="21">
        <f>IF(          $C$4 &lt;&gt;"-","błąd okresów",    IF(     H$2  ="-","",       IFERROR(  SUMIFS('P&amp;L (Q)'!$E16:$CN16,'P&amp;L (Q)'!$E$2:$CN$2,H$2,'P&amp;L (Q)'!$E$3:$CN$3,"&gt;="&amp;$C$2,'P&amp;L (Q)'!$E$3:$CN$3,"&lt;="&amp;$C$3),"błąd")))</f>
        <v>2655</v>
      </c>
      <c r="I16" s="21">
        <f>IF(          $C$4 &lt;&gt;"-","błąd okresów",    IF(     I$2  ="-","",       IFERROR(  SUMIFS('P&amp;L (Q)'!$E16:$CN16,'P&amp;L (Q)'!$E$2:$CN$2,I$2,'P&amp;L (Q)'!$E$3:$CN$3,"&gt;="&amp;$C$2,'P&amp;L (Q)'!$E$3:$CN$3,"&lt;="&amp;$C$3),"błąd")))</f>
        <v>3234</v>
      </c>
      <c r="J16" s="21">
        <f>IF(          $C$4 &lt;&gt;"-","błąd okresów",    IF(     J$2  ="-","",       IFERROR(  SUMIFS('P&amp;L (Q)'!$E16:$CN16,'P&amp;L (Q)'!$E$2:$CN$2,J$2,'P&amp;L (Q)'!$E$3:$CN$3,"&gt;="&amp;$C$2,'P&amp;L (Q)'!$E$3:$CN$3,"&lt;="&amp;$C$3),"błąd")))</f>
        <v>3079</v>
      </c>
      <c r="K16" s="21">
        <f>IF(          $C$4 &lt;&gt;"-","błąd okresów",    IF(     K$2  ="-","",       IFERROR(  SUMIFS('P&amp;L (Q)'!$E16:$CN16,'P&amp;L (Q)'!$E$2:$CN$2,K$2,'P&amp;L (Q)'!$E$3:$CN$3,"&gt;="&amp;$C$2,'P&amp;L (Q)'!$E$3:$CN$3,"&lt;="&amp;$C$3),"błąd")))</f>
        <v>4476</v>
      </c>
      <c r="L16" s="21">
        <f>IF(          $C$4 &lt;&gt;"-","błąd okresów",    IF(     L$2  ="-","",       IFERROR(  SUMIFS('P&amp;L (Q)'!$E16:$CN16,'P&amp;L (Q)'!$E$2:$CN$2,L$2,'P&amp;L (Q)'!$E$3:$CN$3,"&gt;="&amp;$C$2,'P&amp;L (Q)'!$E$3:$CN$3,"&lt;="&amp;$C$3),"błąd")))</f>
        <v>2206</v>
      </c>
      <c r="M16" s="21">
        <f>IF(          $C$4 &lt;&gt;"-","błąd okresów",    IF(     M$2  ="-","",       IFERROR(  SUMIFS('P&amp;L (Q)'!$E16:$CN16,'P&amp;L (Q)'!$E$2:$CN$2,M$2,'P&amp;L (Q)'!$E$3:$CN$3,"&gt;="&amp;$C$2,'P&amp;L (Q)'!$E$3:$CN$3,"&lt;="&amp;$C$3),"błąd")))</f>
        <v>2758</v>
      </c>
      <c r="N16" s="21">
        <f>IF(          $C$4 &lt;&gt;"-","błąd okresów",    IF(     N$2  ="-","",       IFERROR(  SUMIFS('P&amp;L (Q)'!$E16:$CN16,'P&amp;L (Q)'!$E$2:$CN$2,N$2,'P&amp;L (Q)'!$E$3:$CN$3,"&gt;="&amp;$C$2,'P&amp;L (Q)'!$E$3:$CN$3,"&lt;="&amp;$C$3),"błąd")))</f>
        <v>3350</v>
      </c>
      <c r="O16" s="21">
        <f>IF(          $C$4 &lt;&gt;"-","błąd okresów",    IF(     O$2  ="-","",       IFERROR(  SUMIFS('P&amp;L (Q)'!$E16:$CN16,'P&amp;L (Q)'!$E$2:$CN$2,O$2,'P&amp;L (Q)'!$E$3:$CN$3,"&gt;="&amp;$C$2,'P&amp;L (Q)'!$E$3:$CN$3,"&lt;="&amp;$C$3),"błąd")))</f>
        <v>4752</v>
      </c>
      <c r="P16" s="21">
        <f>IF(          $C$4 &lt;&gt;"-","błąd okresów",    IF(     P$2  ="-","",       IFERROR(  SUMIFS('P&amp;L (Q)'!$E16:$CN16,'P&amp;L (Q)'!$E$2:$CN$2,P$2,'P&amp;L (Q)'!$E$3:$CN$3,"&gt;="&amp;$C$2,'P&amp;L (Q)'!$E$3:$CN$3,"&lt;="&amp;$C$3),"błąd")))</f>
        <v>3373</v>
      </c>
      <c r="Q16" s="21" t="str">
        <f>IF(          $C$4 &lt;&gt;"-","błąd okresów",    IF(     Q$2  ="-","",       IFERROR(  SUMIFS('P&amp;L (Q)'!$E16:$CN16,'P&amp;L (Q)'!$E$2:$CN$2,Q$2,'P&amp;L (Q)'!$E$3:$CN$3,"&gt;="&amp;$C$2,'P&amp;L (Q)'!$E$3:$CN$3,"&lt;="&amp;$C$3),"błąd")))</f>
        <v/>
      </c>
      <c r="R16" s="21" t="str">
        <f>IF(          $C$4 &lt;&gt;"-","błąd okresów",    IF(     R$2  ="-","",       IFERROR(  SUMIFS('P&amp;L (Q)'!$E16:$CN16,'P&amp;L (Q)'!$E$2:$CN$2,R$2,'P&amp;L (Q)'!$E$3:$CN$3,"&gt;="&amp;$C$2,'P&amp;L (Q)'!$E$3:$CN$3,"&lt;="&amp;$C$3),"błąd")))</f>
        <v/>
      </c>
      <c r="S16" s="21" t="str">
        <f>IF(          $C$4 &lt;&gt;"-","błąd okresów",    IF(     S$2  ="-","",       IFERROR(  SUMIFS('P&amp;L (Q)'!$E16:$CN16,'P&amp;L (Q)'!$E$2:$CN$2,S$2,'P&amp;L (Q)'!$E$3:$CN$3,"&gt;="&amp;$C$2,'P&amp;L (Q)'!$E$3:$CN$3,"&lt;="&amp;$C$3),"błąd")))</f>
        <v/>
      </c>
      <c r="T16" s="21" t="str">
        <f>IF(          $C$4 &lt;&gt;"-","błąd okresów",    IF(     T$2  ="-","",       IFERROR(  SUMIFS('P&amp;L (Q)'!$E16:$CN16,'P&amp;L (Q)'!$E$2:$CN$2,T$2,'P&amp;L (Q)'!$E$3:$CN$3,"&gt;="&amp;$C$2,'P&amp;L (Q)'!$E$3:$CN$3,"&lt;="&amp;$C$3),"błąd")))</f>
        <v/>
      </c>
      <c r="U16" s="21" t="str">
        <f>IF(          $C$4 &lt;&gt;"-","błąd okresów",    IF(     U$2  ="-","",       IFERROR(  SUMIFS('P&amp;L (Q)'!$E16:$CN16,'P&amp;L (Q)'!$E$2:$CN$2,U$2,'P&amp;L (Q)'!$E$3:$CN$3,"&gt;="&amp;$C$2,'P&amp;L (Q)'!$E$3:$CN$3,"&lt;="&amp;$C$3),"błąd")))</f>
        <v/>
      </c>
      <c r="V16" s="21" t="str">
        <f>IF(          $C$4 &lt;&gt;"-","błąd okresów",    IF(     V$2  ="-","",       IFERROR(  SUMIFS('P&amp;L (Q)'!$E16:$CN16,'P&amp;L (Q)'!$E$2:$CN$2,V$2,'P&amp;L (Q)'!$E$3:$CN$3,"&gt;="&amp;$C$2,'P&amp;L (Q)'!$E$3:$CN$3,"&lt;="&amp;$C$3),"błąd")))</f>
        <v/>
      </c>
      <c r="W16" s="21" t="str">
        <f>IF(          $C$4 &lt;&gt;"-","błąd okresów",    IF(     W$2  ="-","",       IFERROR(  SUMIFS('P&amp;L (Q)'!$E16:$CN16,'P&amp;L (Q)'!$E$2:$CN$2,W$2,'P&amp;L (Q)'!$E$3:$CN$3,"&gt;="&amp;$C$2,'P&amp;L (Q)'!$E$3:$CN$3,"&lt;="&amp;$C$3),"błąd")))</f>
        <v/>
      </c>
      <c r="X16" s="21" t="str">
        <f>IF(          $C$4 &lt;&gt;"-","błąd okresów",    IF(     X$2  ="-","",       IFERROR(  SUMIFS('P&amp;L (Q)'!$E16:$CN16,'P&amp;L (Q)'!$E$2:$CN$2,X$2,'P&amp;L (Q)'!$E$3:$CN$3,"&gt;="&amp;$C$2,'P&amp;L (Q)'!$E$3:$CN$3,"&lt;="&amp;$C$3),"błąd")))</f>
        <v/>
      </c>
      <c r="Y16" s="21" t="str">
        <f>IF(          $C$4 &lt;&gt;"-","błąd okresów",    IF(     Y$2  ="-","",       IFERROR(  SUMIFS('P&amp;L (Q)'!$E16:$CN16,'P&amp;L (Q)'!$E$2:$CN$2,Y$2,'P&amp;L (Q)'!$E$3:$CN$3,"&gt;="&amp;$C$2,'P&amp;L (Q)'!$E$3:$CN$3,"&lt;="&amp;$C$3),"błąd")))</f>
        <v/>
      </c>
      <c r="Z16" s="21" t="str">
        <f>IF(          $C$4 &lt;&gt;"-","błąd okresów",    IF(     Z$2  ="-","",       IFERROR(  SUMIFS('P&amp;L (Q)'!$E16:$CN16,'P&amp;L (Q)'!$E$2:$CN$2,Z$2,'P&amp;L (Q)'!$E$3:$CN$3,"&gt;="&amp;$C$2,'P&amp;L (Q)'!$E$3:$CN$3,"&lt;="&amp;$C$3),"błąd")))</f>
        <v/>
      </c>
      <c r="AB16" s="172">
        <f t="shared" ca="1" si="1"/>
        <v>-1379</v>
      </c>
      <c r="AD16" s="177">
        <f t="shared" ca="1" si="2"/>
        <v>0.70980639730639727</v>
      </c>
    </row>
    <row r="17" spans="2:30" ht="27" customHeight="1">
      <c r="B17" s="50" t="str">
        <f>IF('P&amp;L (Q)'!B17="","",'P&amp;L (Q)'!B17)</f>
        <v>12.Zysk na działalności operacyjnej</v>
      </c>
      <c r="C17" s="50"/>
      <c r="D17" s="50"/>
      <c r="E17" s="54">
        <f>IF(          $C$4 &lt;&gt;"-","błąd okresów",    IF(     E$2  ="-","",       IFERROR(  SUMIFS('P&amp;L (Q)'!$E17:$CN17,'P&amp;L (Q)'!$E$2:$CN$2,E$2,'P&amp;L (Q)'!$E$3:$CN$3,"&gt;="&amp;$C$2,'P&amp;L (Q)'!$E$3:$CN$3,"&lt;="&amp;$C$3),"błąd")))</f>
        <v>52728</v>
      </c>
      <c r="F17" s="54">
        <f>IF(          $C$4 &lt;&gt;"-","błąd okresów",    IF(     F$2  ="-","",       IFERROR(  SUMIFS('P&amp;L (Q)'!$E17:$CN17,'P&amp;L (Q)'!$E$2:$CN$2,F$2,'P&amp;L (Q)'!$E$3:$CN$3,"&gt;="&amp;$C$2,'P&amp;L (Q)'!$E$3:$CN$3,"&lt;="&amp;$C$3),"błąd")))</f>
        <v>49394</v>
      </c>
      <c r="G17" s="54">
        <f>IF(          $C$4 &lt;&gt;"-","błąd okresów",    IF(     G$2  ="-","",       IFERROR(  SUMIFS('P&amp;L (Q)'!$E17:$CN17,'P&amp;L (Q)'!$E$2:$CN$2,G$2,'P&amp;L (Q)'!$E$3:$CN$3,"&gt;="&amp;$C$2,'P&amp;L (Q)'!$E$3:$CN$3,"&lt;="&amp;$C$3),"błąd")))</f>
        <v>61412</v>
      </c>
      <c r="H17" s="54">
        <f>IF(          $C$4 &lt;&gt;"-","błąd okresów",    IF(     H$2  ="-","",       IFERROR(  SUMIFS('P&amp;L (Q)'!$E17:$CN17,'P&amp;L (Q)'!$E$2:$CN$2,H$2,'P&amp;L (Q)'!$E$3:$CN$3,"&gt;="&amp;$C$2,'P&amp;L (Q)'!$E$3:$CN$3,"&lt;="&amp;$C$3),"błąd")))</f>
        <v>59392</v>
      </c>
      <c r="I17" s="54">
        <f>IF(          $C$4 &lt;&gt;"-","błąd okresów",    IF(     I$2  ="-","",       IFERROR(  SUMIFS('P&amp;L (Q)'!$E17:$CN17,'P&amp;L (Q)'!$E$2:$CN$2,I$2,'P&amp;L (Q)'!$E$3:$CN$3,"&gt;="&amp;$C$2,'P&amp;L (Q)'!$E$3:$CN$3,"&lt;="&amp;$C$3),"błąd")))</f>
        <v>70353</v>
      </c>
      <c r="J17" s="54">
        <f>IF(          $C$4 &lt;&gt;"-","błąd okresów",    IF(     J$2  ="-","",       IFERROR(  SUMIFS('P&amp;L (Q)'!$E17:$CN17,'P&amp;L (Q)'!$E$2:$CN$2,J$2,'P&amp;L (Q)'!$E$3:$CN$3,"&gt;="&amp;$C$2,'P&amp;L (Q)'!$E$3:$CN$3,"&lt;="&amp;$C$3),"błąd")))</f>
        <v>81299</v>
      </c>
      <c r="K17" s="54">
        <f>IF(          $C$4 &lt;&gt;"-","błąd okresów",    IF(     K$2  ="-","",       IFERROR(  SUMIFS('P&amp;L (Q)'!$E17:$CN17,'P&amp;L (Q)'!$E$2:$CN$2,K$2,'P&amp;L (Q)'!$E$3:$CN$3,"&gt;="&amp;$C$2,'P&amp;L (Q)'!$E$3:$CN$3,"&lt;="&amp;$C$3),"błąd")))</f>
        <v>86989</v>
      </c>
      <c r="L17" s="54">
        <f>IF(          $C$4 &lt;&gt;"-","błąd okresów",    IF(     L$2  ="-","",       IFERROR(  SUMIFS('P&amp;L (Q)'!$E17:$CN17,'P&amp;L (Q)'!$E$2:$CN$2,L$2,'P&amp;L (Q)'!$E$3:$CN$3,"&gt;="&amp;$C$2,'P&amp;L (Q)'!$E$3:$CN$3,"&lt;="&amp;$C$3),"błąd")))</f>
        <v>107106</v>
      </c>
      <c r="M17" s="54">
        <f>IF(          $C$4 &lt;&gt;"-","błąd okresów",    IF(     M$2  ="-","",       IFERROR(  SUMIFS('P&amp;L (Q)'!$E17:$CN17,'P&amp;L (Q)'!$E$2:$CN$2,M$2,'P&amp;L (Q)'!$E$3:$CN$3,"&gt;="&amp;$C$2,'P&amp;L (Q)'!$E$3:$CN$3,"&lt;="&amp;$C$3),"błąd")))</f>
        <v>76558</v>
      </c>
      <c r="N17" s="54">
        <f>IF(          $C$4 &lt;&gt;"-","błąd okresów",    IF(     N$2  ="-","",       IFERROR(  SUMIFS('P&amp;L (Q)'!$E17:$CN17,'P&amp;L (Q)'!$E$2:$CN$2,N$2,'P&amp;L (Q)'!$E$3:$CN$3,"&gt;="&amp;$C$2,'P&amp;L (Q)'!$E$3:$CN$3,"&lt;="&amp;$C$3),"błąd")))</f>
        <v>74093.433358278446</v>
      </c>
      <c r="O17" s="54">
        <f>IF(          $C$4 &lt;&gt;"-","błąd okresów",    IF(     O$2  ="-","",       IFERROR(  SUMIFS('P&amp;L (Q)'!$E17:$CN17,'P&amp;L (Q)'!$E$2:$CN$2,O$2,'P&amp;L (Q)'!$E$3:$CN$3,"&gt;="&amp;$C$2,'P&amp;L (Q)'!$E$3:$CN$3,"&lt;="&amp;$C$3),"błąd")))</f>
        <v>115865</v>
      </c>
      <c r="P17" s="54">
        <f>IF(          $C$4 &lt;&gt;"-","błąd okresów",    IF(     P$2  ="-","",       IFERROR(  SUMIFS('P&amp;L (Q)'!$E17:$CN17,'P&amp;L (Q)'!$E$2:$CN$2,P$2,'P&amp;L (Q)'!$E$3:$CN$3,"&gt;="&amp;$C$2,'P&amp;L (Q)'!$E$3:$CN$3,"&lt;="&amp;$C$3),"błąd")))</f>
        <v>98385</v>
      </c>
      <c r="Q17" s="54" t="str">
        <f>IF(          $C$4 &lt;&gt;"-","błąd okresów",    IF(     Q$2  ="-","",       IFERROR(  SUMIFS('P&amp;L (Q)'!$E17:$CN17,'P&amp;L (Q)'!$E$2:$CN$2,Q$2,'P&amp;L (Q)'!$E$3:$CN$3,"&gt;="&amp;$C$2,'P&amp;L (Q)'!$E$3:$CN$3,"&lt;="&amp;$C$3),"błąd")))</f>
        <v/>
      </c>
      <c r="R17" s="54" t="str">
        <f>IF(          $C$4 &lt;&gt;"-","błąd okresów",    IF(     R$2  ="-","",       IFERROR(  SUMIFS('P&amp;L (Q)'!$E17:$CN17,'P&amp;L (Q)'!$E$2:$CN$2,R$2,'P&amp;L (Q)'!$E$3:$CN$3,"&gt;="&amp;$C$2,'P&amp;L (Q)'!$E$3:$CN$3,"&lt;="&amp;$C$3),"błąd")))</f>
        <v/>
      </c>
      <c r="S17" s="54" t="str">
        <f>IF(          $C$4 &lt;&gt;"-","błąd okresów",    IF(     S$2  ="-","",       IFERROR(  SUMIFS('P&amp;L (Q)'!$E17:$CN17,'P&amp;L (Q)'!$E$2:$CN$2,S$2,'P&amp;L (Q)'!$E$3:$CN$3,"&gt;="&amp;$C$2,'P&amp;L (Q)'!$E$3:$CN$3,"&lt;="&amp;$C$3),"błąd")))</f>
        <v/>
      </c>
      <c r="T17" s="54" t="str">
        <f>IF(          $C$4 &lt;&gt;"-","błąd okresów",    IF(     T$2  ="-","",       IFERROR(  SUMIFS('P&amp;L (Q)'!$E17:$CN17,'P&amp;L (Q)'!$E$2:$CN$2,T$2,'P&amp;L (Q)'!$E$3:$CN$3,"&gt;="&amp;$C$2,'P&amp;L (Q)'!$E$3:$CN$3,"&lt;="&amp;$C$3),"błąd")))</f>
        <v/>
      </c>
      <c r="U17" s="54" t="str">
        <f>IF(          $C$4 &lt;&gt;"-","błąd okresów",    IF(     U$2  ="-","",       IFERROR(  SUMIFS('P&amp;L (Q)'!$E17:$CN17,'P&amp;L (Q)'!$E$2:$CN$2,U$2,'P&amp;L (Q)'!$E$3:$CN$3,"&gt;="&amp;$C$2,'P&amp;L (Q)'!$E$3:$CN$3,"&lt;="&amp;$C$3),"błąd")))</f>
        <v/>
      </c>
      <c r="V17" s="54" t="str">
        <f>IF(          $C$4 &lt;&gt;"-","błąd okresów",    IF(     V$2  ="-","",       IFERROR(  SUMIFS('P&amp;L (Q)'!$E17:$CN17,'P&amp;L (Q)'!$E$2:$CN$2,V$2,'P&amp;L (Q)'!$E$3:$CN$3,"&gt;="&amp;$C$2,'P&amp;L (Q)'!$E$3:$CN$3,"&lt;="&amp;$C$3),"błąd")))</f>
        <v/>
      </c>
      <c r="W17" s="54" t="str">
        <f>IF(          $C$4 &lt;&gt;"-","błąd okresów",    IF(     W$2  ="-","",       IFERROR(  SUMIFS('P&amp;L (Q)'!$E17:$CN17,'P&amp;L (Q)'!$E$2:$CN$2,W$2,'P&amp;L (Q)'!$E$3:$CN$3,"&gt;="&amp;$C$2,'P&amp;L (Q)'!$E$3:$CN$3,"&lt;="&amp;$C$3),"błąd")))</f>
        <v/>
      </c>
      <c r="X17" s="54" t="str">
        <f>IF(          $C$4 &lt;&gt;"-","błąd okresów",    IF(     X$2  ="-","",       IFERROR(  SUMIFS('P&amp;L (Q)'!$E17:$CN17,'P&amp;L (Q)'!$E$2:$CN$2,X$2,'P&amp;L (Q)'!$E$3:$CN$3,"&gt;="&amp;$C$2,'P&amp;L (Q)'!$E$3:$CN$3,"&lt;="&amp;$C$3),"błąd")))</f>
        <v/>
      </c>
      <c r="Y17" s="54" t="str">
        <f>IF(          $C$4 &lt;&gt;"-","błąd okresów",    IF(     Y$2  ="-","",       IFERROR(  SUMIFS('P&amp;L (Q)'!$E17:$CN17,'P&amp;L (Q)'!$E$2:$CN$2,Y$2,'P&amp;L (Q)'!$E$3:$CN$3,"&gt;="&amp;$C$2,'P&amp;L (Q)'!$E$3:$CN$3,"&lt;="&amp;$C$3),"błąd")))</f>
        <v/>
      </c>
      <c r="Z17" s="54" t="str">
        <f>IF(          $C$4 &lt;&gt;"-","błąd okresów",    IF(     Z$2  ="-","",       IFERROR(  SUMIFS('P&amp;L (Q)'!$E17:$CN17,'P&amp;L (Q)'!$E$2:$CN$2,Z$2,'P&amp;L (Q)'!$E$3:$CN$3,"&gt;="&amp;$C$2,'P&amp;L (Q)'!$E$3:$CN$3,"&lt;="&amp;$C$3),"błąd")))</f>
        <v/>
      </c>
      <c r="AB17" s="172">
        <f t="shared" ca="1" si="1"/>
        <v>-17480</v>
      </c>
      <c r="AD17" s="177">
        <f t="shared" ca="1" si="2"/>
        <v>0.84913476891209594</v>
      </c>
    </row>
    <row r="18" spans="2:30">
      <c r="B18" s="14" t="str">
        <f>IF('P&amp;L (Q)'!B18="","",'P&amp;L (Q)'!B18)</f>
        <v>13.Przychody finansowe</v>
      </c>
      <c r="C18" s="14"/>
      <c r="D18" s="14"/>
      <c r="E18" s="21">
        <f>IF(          $C$4 &lt;&gt;"-","błąd okresów",    IF(     E$2  ="-","",       IFERROR(  SUMIFS('P&amp;L (Q)'!$E18:$CN18,'P&amp;L (Q)'!$E$2:$CN$2,E$2,'P&amp;L (Q)'!$E$3:$CN$3,"&gt;="&amp;$C$2,'P&amp;L (Q)'!$E$3:$CN$3,"&lt;="&amp;$C$3),"błąd")))</f>
        <v>373</v>
      </c>
      <c r="F18" s="21">
        <f>IF(          $C$4 &lt;&gt;"-","błąd okresów",    IF(     F$2  ="-","",       IFERROR(  SUMIFS('P&amp;L (Q)'!$E18:$CN18,'P&amp;L (Q)'!$E$2:$CN$2,F$2,'P&amp;L (Q)'!$E$3:$CN$3,"&gt;="&amp;$C$2,'P&amp;L (Q)'!$E$3:$CN$3,"&lt;="&amp;$C$3),"błąd")))</f>
        <v>708</v>
      </c>
      <c r="G18" s="21">
        <f>IF(          $C$4 &lt;&gt;"-","błąd okresów",    IF(     G$2  ="-","",       IFERROR(  SUMIFS('P&amp;L (Q)'!$E18:$CN18,'P&amp;L (Q)'!$E$2:$CN$2,G$2,'P&amp;L (Q)'!$E$3:$CN$3,"&gt;="&amp;$C$2,'P&amp;L (Q)'!$E$3:$CN$3,"&lt;="&amp;$C$3),"błąd")))</f>
        <v>375</v>
      </c>
      <c r="H18" s="21">
        <f>IF(          $C$4 &lt;&gt;"-","błąd okresów",    IF(     H$2  ="-","",       IFERROR(  SUMIFS('P&amp;L (Q)'!$E18:$CN18,'P&amp;L (Q)'!$E$2:$CN$2,H$2,'P&amp;L (Q)'!$E$3:$CN$3,"&gt;="&amp;$C$2,'P&amp;L (Q)'!$E$3:$CN$3,"&lt;="&amp;$C$3),"błąd")))</f>
        <v>1766</v>
      </c>
      <c r="I18" s="21">
        <f>IF(          $C$4 &lt;&gt;"-","błąd okresów",    IF(     I$2  ="-","",       IFERROR(  SUMIFS('P&amp;L (Q)'!$E18:$CN18,'P&amp;L (Q)'!$E$2:$CN$2,I$2,'P&amp;L (Q)'!$E$3:$CN$3,"&gt;="&amp;$C$2,'P&amp;L (Q)'!$E$3:$CN$3,"&lt;="&amp;$C$3),"błąd")))</f>
        <v>1496</v>
      </c>
      <c r="J18" s="21">
        <f>IF(          $C$4 &lt;&gt;"-","błąd okresów",    IF(     J$2  ="-","",       IFERROR(  SUMIFS('P&amp;L (Q)'!$E18:$CN18,'P&amp;L (Q)'!$E$2:$CN$2,J$2,'P&amp;L (Q)'!$E$3:$CN$3,"&gt;="&amp;$C$2,'P&amp;L (Q)'!$E$3:$CN$3,"&lt;="&amp;$C$3),"błąd")))</f>
        <v>1523</v>
      </c>
      <c r="K18" s="21">
        <f>IF(          $C$4 &lt;&gt;"-","błąd okresów",    IF(     K$2  ="-","",       IFERROR(  SUMIFS('P&amp;L (Q)'!$E18:$CN18,'P&amp;L (Q)'!$E$2:$CN$2,K$2,'P&amp;L (Q)'!$E$3:$CN$3,"&gt;="&amp;$C$2,'P&amp;L (Q)'!$E$3:$CN$3,"&lt;="&amp;$C$3),"błąd")))</f>
        <v>1547</v>
      </c>
      <c r="L18" s="21">
        <f>IF(          $C$4 &lt;&gt;"-","błąd okresów",    IF(     L$2  ="-","",       IFERROR(  SUMIFS('P&amp;L (Q)'!$E18:$CN18,'P&amp;L (Q)'!$E$2:$CN$2,L$2,'P&amp;L (Q)'!$E$3:$CN$3,"&gt;="&amp;$C$2,'P&amp;L (Q)'!$E$3:$CN$3,"&lt;="&amp;$C$3),"błąd")))</f>
        <v>2251</v>
      </c>
      <c r="M18" s="21">
        <f>IF(          $C$4 &lt;&gt;"-","błąd okresów",    IF(     M$2  ="-","",       IFERROR(  SUMIFS('P&amp;L (Q)'!$E18:$CN18,'P&amp;L (Q)'!$E$2:$CN$2,M$2,'P&amp;L (Q)'!$E$3:$CN$3,"&gt;="&amp;$C$2,'P&amp;L (Q)'!$E$3:$CN$3,"&lt;="&amp;$C$3),"błąd")))</f>
        <v>2104</v>
      </c>
      <c r="N18" s="21">
        <f>IF(          $C$4 &lt;&gt;"-","błąd okresów",    IF(     N$2  ="-","",       IFERROR(  SUMIFS('P&amp;L (Q)'!$E18:$CN18,'P&amp;L (Q)'!$E$2:$CN$2,N$2,'P&amp;L (Q)'!$E$3:$CN$3,"&gt;="&amp;$C$2,'P&amp;L (Q)'!$E$3:$CN$3,"&lt;="&amp;$C$3),"błąd")))</f>
        <v>2861</v>
      </c>
      <c r="O18" s="21">
        <f>IF(          $C$4 &lt;&gt;"-","błąd okresów",    IF(     O$2  ="-","",       IFERROR(  SUMIFS('P&amp;L (Q)'!$E18:$CN18,'P&amp;L (Q)'!$E$2:$CN$2,O$2,'P&amp;L (Q)'!$E$3:$CN$3,"&gt;="&amp;$C$2,'P&amp;L (Q)'!$E$3:$CN$3,"&lt;="&amp;$C$3),"błąd")))</f>
        <v>3710</v>
      </c>
      <c r="P18" s="21">
        <f>IF(          $C$4 &lt;&gt;"-","błąd okresów",    IF(     P$2  ="-","",       IFERROR(  SUMIFS('P&amp;L (Q)'!$E18:$CN18,'P&amp;L (Q)'!$E$2:$CN$2,P$2,'P&amp;L (Q)'!$E$3:$CN$3,"&gt;="&amp;$C$2,'P&amp;L (Q)'!$E$3:$CN$3,"&lt;="&amp;$C$3),"błąd")))</f>
        <v>3134</v>
      </c>
      <c r="Q18" s="21" t="str">
        <f>IF(          $C$4 &lt;&gt;"-","błąd okresów",    IF(     Q$2  ="-","",       IFERROR(  SUMIFS('P&amp;L (Q)'!$E18:$CN18,'P&amp;L (Q)'!$E$2:$CN$2,Q$2,'P&amp;L (Q)'!$E$3:$CN$3,"&gt;="&amp;$C$2,'P&amp;L (Q)'!$E$3:$CN$3,"&lt;="&amp;$C$3),"błąd")))</f>
        <v/>
      </c>
      <c r="R18" s="21" t="str">
        <f>IF(          $C$4 &lt;&gt;"-","błąd okresów",    IF(     R$2  ="-","",       IFERROR(  SUMIFS('P&amp;L (Q)'!$E18:$CN18,'P&amp;L (Q)'!$E$2:$CN$2,R$2,'P&amp;L (Q)'!$E$3:$CN$3,"&gt;="&amp;$C$2,'P&amp;L (Q)'!$E$3:$CN$3,"&lt;="&amp;$C$3),"błąd")))</f>
        <v/>
      </c>
      <c r="S18" s="21" t="str">
        <f>IF(          $C$4 &lt;&gt;"-","błąd okresów",    IF(     S$2  ="-","",       IFERROR(  SUMIFS('P&amp;L (Q)'!$E18:$CN18,'P&amp;L (Q)'!$E$2:$CN$2,S$2,'P&amp;L (Q)'!$E$3:$CN$3,"&gt;="&amp;$C$2,'P&amp;L (Q)'!$E$3:$CN$3,"&lt;="&amp;$C$3),"błąd")))</f>
        <v/>
      </c>
      <c r="T18" s="21" t="str">
        <f>IF(          $C$4 &lt;&gt;"-","błąd okresów",    IF(     T$2  ="-","",       IFERROR(  SUMIFS('P&amp;L (Q)'!$E18:$CN18,'P&amp;L (Q)'!$E$2:$CN$2,T$2,'P&amp;L (Q)'!$E$3:$CN$3,"&gt;="&amp;$C$2,'P&amp;L (Q)'!$E$3:$CN$3,"&lt;="&amp;$C$3),"błąd")))</f>
        <v/>
      </c>
      <c r="U18" s="21" t="str">
        <f>IF(          $C$4 &lt;&gt;"-","błąd okresów",    IF(     U$2  ="-","",       IFERROR(  SUMIFS('P&amp;L (Q)'!$E18:$CN18,'P&amp;L (Q)'!$E$2:$CN$2,U$2,'P&amp;L (Q)'!$E$3:$CN$3,"&gt;="&amp;$C$2,'P&amp;L (Q)'!$E$3:$CN$3,"&lt;="&amp;$C$3),"błąd")))</f>
        <v/>
      </c>
      <c r="V18" s="21" t="str">
        <f>IF(          $C$4 &lt;&gt;"-","błąd okresów",    IF(     V$2  ="-","",       IFERROR(  SUMIFS('P&amp;L (Q)'!$E18:$CN18,'P&amp;L (Q)'!$E$2:$CN$2,V$2,'P&amp;L (Q)'!$E$3:$CN$3,"&gt;="&amp;$C$2,'P&amp;L (Q)'!$E$3:$CN$3,"&lt;="&amp;$C$3),"błąd")))</f>
        <v/>
      </c>
      <c r="W18" s="21" t="str">
        <f>IF(          $C$4 &lt;&gt;"-","błąd okresów",    IF(     W$2  ="-","",       IFERROR(  SUMIFS('P&amp;L (Q)'!$E18:$CN18,'P&amp;L (Q)'!$E$2:$CN$2,W$2,'P&amp;L (Q)'!$E$3:$CN$3,"&gt;="&amp;$C$2,'P&amp;L (Q)'!$E$3:$CN$3,"&lt;="&amp;$C$3),"błąd")))</f>
        <v/>
      </c>
      <c r="X18" s="21" t="str">
        <f>IF(          $C$4 &lt;&gt;"-","błąd okresów",    IF(     X$2  ="-","",       IFERROR(  SUMIFS('P&amp;L (Q)'!$E18:$CN18,'P&amp;L (Q)'!$E$2:$CN$2,X$2,'P&amp;L (Q)'!$E$3:$CN$3,"&gt;="&amp;$C$2,'P&amp;L (Q)'!$E$3:$CN$3,"&lt;="&amp;$C$3),"błąd")))</f>
        <v/>
      </c>
      <c r="Y18" s="21" t="str">
        <f>IF(          $C$4 &lt;&gt;"-","błąd okresów",    IF(     Y$2  ="-","",       IFERROR(  SUMIFS('P&amp;L (Q)'!$E18:$CN18,'P&amp;L (Q)'!$E$2:$CN$2,Y$2,'P&amp;L (Q)'!$E$3:$CN$3,"&gt;="&amp;$C$2,'P&amp;L (Q)'!$E$3:$CN$3,"&lt;="&amp;$C$3),"błąd")))</f>
        <v/>
      </c>
      <c r="Z18" s="21" t="str">
        <f>IF(          $C$4 &lt;&gt;"-","błąd okresów",    IF(     Z$2  ="-","",       IFERROR(  SUMIFS('P&amp;L (Q)'!$E18:$CN18,'P&amp;L (Q)'!$E$2:$CN$2,Z$2,'P&amp;L (Q)'!$E$3:$CN$3,"&gt;="&amp;$C$2,'P&amp;L (Q)'!$E$3:$CN$3,"&lt;="&amp;$C$3),"błąd")))</f>
        <v/>
      </c>
      <c r="AB18" s="172">
        <f t="shared" ca="1" si="1"/>
        <v>-576</v>
      </c>
      <c r="AD18" s="177">
        <f t="shared" ca="1" si="2"/>
        <v>0.84474393530997305</v>
      </c>
    </row>
    <row r="19" spans="2:30">
      <c r="B19" s="14" t="str">
        <f>IF('P&amp;L (Q)'!B19="","",'P&amp;L (Q)'!B19)</f>
        <v xml:space="preserve">14.Koszty finansowe </v>
      </c>
      <c r="C19" s="14"/>
      <c r="D19" s="14"/>
      <c r="E19" s="21">
        <f>IF(          $C$4 &lt;&gt;"-","błąd okresów",    IF(     E$2  ="-","",       IFERROR(  SUMIFS('P&amp;L (Q)'!$E19:$CN19,'P&amp;L (Q)'!$E$2:$CN$2,E$2,'P&amp;L (Q)'!$E$3:$CN$3,"&gt;="&amp;$C$2,'P&amp;L (Q)'!$E$3:$CN$3,"&lt;="&amp;$C$3),"błąd")))</f>
        <v>4468</v>
      </c>
      <c r="F19" s="21">
        <f>IF(          $C$4 &lt;&gt;"-","błąd okresów",    IF(     F$2  ="-","",       IFERROR(  SUMIFS('P&amp;L (Q)'!$E19:$CN19,'P&amp;L (Q)'!$E$2:$CN$2,F$2,'P&amp;L (Q)'!$E$3:$CN$3,"&gt;="&amp;$C$2,'P&amp;L (Q)'!$E$3:$CN$3,"&lt;="&amp;$C$3),"błąd")))</f>
        <v>7342</v>
      </c>
      <c r="G19" s="21">
        <f>IF(          $C$4 &lt;&gt;"-","błąd okresów",    IF(     G$2  ="-","",       IFERROR(  SUMIFS('P&amp;L (Q)'!$E19:$CN19,'P&amp;L (Q)'!$E$2:$CN$2,G$2,'P&amp;L (Q)'!$E$3:$CN$3,"&gt;="&amp;$C$2,'P&amp;L (Q)'!$E$3:$CN$3,"&lt;="&amp;$C$3),"błąd")))</f>
        <v>9104</v>
      </c>
      <c r="H19" s="21">
        <f>IF(          $C$4 &lt;&gt;"-","błąd okresów",    IF(     H$2  ="-","",       IFERROR(  SUMIFS('P&amp;L (Q)'!$E19:$CN19,'P&amp;L (Q)'!$E$2:$CN$2,H$2,'P&amp;L (Q)'!$E$3:$CN$3,"&gt;="&amp;$C$2,'P&amp;L (Q)'!$E$3:$CN$3,"&lt;="&amp;$C$3),"błąd")))</f>
        <v>3318</v>
      </c>
      <c r="I19" s="21">
        <f>IF(          $C$4 &lt;&gt;"-","błąd okresów",    IF(     I$2  ="-","",       IFERROR(  SUMIFS('P&amp;L (Q)'!$E19:$CN19,'P&amp;L (Q)'!$E$2:$CN$2,I$2,'P&amp;L (Q)'!$E$3:$CN$3,"&gt;="&amp;$C$2,'P&amp;L (Q)'!$E$3:$CN$3,"&lt;="&amp;$C$3),"błąd")))</f>
        <v>4793</v>
      </c>
      <c r="J19" s="21">
        <f>IF(          $C$4 &lt;&gt;"-","błąd okresów",    IF(     J$2  ="-","",       IFERROR(  SUMIFS('P&amp;L (Q)'!$E19:$CN19,'P&amp;L (Q)'!$E$2:$CN$2,J$2,'P&amp;L (Q)'!$E$3:$CN$3,"&gt;="&amp;$C$2,'P&amp;L (Q)'!$E$3:$CN$3,"&lt;="&amp;$C$3),"błąd")))</f>
        <v>3715</v>
      </c>
      <c r="K19" s="21">
        <f>IF(          $C$4 &lt;&gt;"-","błąd okresów",    IF(     K$2  ="-","",       IFERROR(  SUMIFS('P&amp;L (Q)'!$E19:$CN19,'P&amp;L (Q)'!$E$2:$CN$2,K$2,'P&amp;L (Q)'!$E$3:$CN$3,"&gt;="&amp;$C$2,'P&amp;L (Q)'!$E$3:$CN$3,"&lt;="&amp;$C$3),"błąd")))</f>
        <v>2284</v>
      </c>
      <c r="L19" s="21">
        <f>IF(          $C$4 &lt;&gt;"-","błąd okresów",    IF(     L$2  ="-","",       IFERROR(  SUMIFS('P&amp;L (Q)'!$E19:$CN19,'P&amp;L (Q)'!$E$2:$CN$2,L$2,'P&amp;L (Q)'!$E$3:$CN$3,"&gt;="&amp;$C$2,'P&amp;L (Q)'!$E$3:$CN$3,"&lt;="&amp;$C$3),"błąd")))</f>
        <v>2680</v>
      </c>
      <c r="M19" s="21">
        <f>IF(          $C$4 &lt;&gt;"-","błąd okresów",    IF(     M$2  ="-","",       IFERROR(  SUMIFS('P&amp;L (Q)'!$E19:$CN19,'P&amp;L (Q)'!$E$2:$CN$2,M$2,'P&amp;L (Q)'!$E$3:$CN$3,"&gt;="&amp;$C$2,'P&amp;L (Q)'!$E$3:$CN$3,"&lt;="&amp;$C$3),"błąd")))</f>
        <v>2787</v>
      </c>
      <c r="N19" s="21">
        <f>IF(          $C$4 &lt;&gt;"-","błąd okresów",    IF(     N$2  ="-","",       IFERROR(  SUMIFS('P&amp;L (Q)'!$E19:$CN19,'P&amp;L (Q)'!$E$2:$CN$2,N$2,'P&amp;L (Q)'!$E$3:$CN$3,"&gt;="&amp;$C$2,'P&amp;L (Q)'!$E$3:$CN$3,"&lt;="&amp;$C$3),"błąd")))</f>
        <v>17607</v>
      </c>
      <c r="O19" s="21">
        <f>IF(          $C$4 &lt;&gt;"-","błąd okresów",    IF(     O$2  ="-","",       IFERROR(  SUMIFS('P&amp;L (Q)'!$E19:$CN19,'P&amp;L (Q)'!$E$2:$CN$2,O$2,'P&amp;L (Q)'!$E$3:$CN$3,"&gt;="&amp;$C$2,'P&amp;L (Q)'!$E$3:$CN$3,"&lt;="&amp;$C$3),"błąd")))</f>
        <v>19832</v>
      </c>
      <c r="P19" s="21">
        <f>IF(          $C$4 &lt;&gt;"-","błąd okresów",    IF(     P$2  ="-","",       IFERROR(  SUMIFS('P&amp;L (Q)'!$E19:$CN19,'P&amp;L (Q)'!$E$2:$CN$2,P$2,'P&amp;L (Q)'!$E$3:$CN$3,"&gt;="&amp;$C$2,'P&amp;L (Q)'!$E$3:$CN$3,"&lt;="&amp;$C$3),"błąd")))</f>
        <v>17865</v>
      </c>
      <c r="Q19" s="21" t="str">
        <f>IF(          $C$4 &lt;&gt;"-","błąd okresów",    IF(     Q$2  ="-","",       IFERROR(  SUMIFS('P&amp;L (Q)'!$E19:$CN19,'P&amp;L (Q)'!$E$2:$CN$2,Q$2,'P&amp;L (Q)'!$E$3:$CN$3,"&gt;="&amp;$C$2,'P&amp;L (Q)'!$E$3:$CN$3,"&lt;="&amp;$C$3),"błąd")))</f>
        <v/>
      </c>
      <c r="R19" s="21" t="str">
        <f>IF(          $C$4 &lt;&gt;"-","błąd okresów",    IF(     R$2  ="-","",       IFERROR(  SUMIFS('P&amp;L (Q)'!$E19:$CN19,'P&amp;L (Q)'!$E$2:$CN$2,R$2,'P&amp;L (Q)'!$E$3:$CN$3,"&gt;="&amp;$C$2,'P&amp;L (Q)'!$E$3:$CN$3,"&lt;="&amp;$C$3),"błąd")))</f>
        <v/>
      </c>
      <c r="S19" s="21" t="str">
        <f>IF(          $C$4 &lt;&gt;"-","błąd okresów",    IF(     S$2  ="-","",       IFERROR(  SUMIFS('P&amp;L (Q)'!$E19:$CN19,'P&amp;L (Q)'!$E$2:$CN$2,S$2,'P&amp;L (Q)'!$E$3:$CN$3,"&gt;="&amp;$C$2,'P&amp;L (Q)'!$E$3:$CN$3,"&lt;="&amp;$C$3),"błąd")))</f>
        <v/>
      </c>
      <c r="T19" s="21" t="str">
        <f>IF(          $C$4 &lt;&gt;"-","błąd okresów",    IF(     T$2  ="-","",       IFERROR(  SUMIFS('P&amp;L (Q)'!$E19:$CN19,'P&amp;L (Q)'!$E$2:$CN$2,T$2,'P&amp;L (Q)'!$E$3:$CN$3,"&gt;="&amp;$C$2,'P&amp;L (Q)'!$E$3:$CN$3,"&lt;="&amp;$C$3),"błąd")))</f>
        <v/>
      </c>
      <c r="U19" s="21" t="str">
        <f>IF(          $C$4 &lt;&gt;"-","błąd okresów",    IF(     U$2  ="-","",       IFERROR(  SUMIFS('P&amp;L (Q)'!$E19:$CN19,'P&amp;L (Q)'!$E$2:$CN$2,U$2,'P&amp;L (Q)'!$E$3:$CN$3,"&gt;="&amp;$C$2,'P&amp;L (Q)'!$E$3:$CN$3,"&lt;="&amp;$C$3),"błąd")))</f>
        <v/>
      </c>
      <c r="V19" s="21" t="str">
        <f>IF(          $C$4 &lt;&gt;"-","błąd okresów",    IF(     V$2  ="-","",       IFERROR(  SUMIFS('P&amp;L (Q)'!$E19:$CN19,'P&amp;L (Q)'!$E$2:$CN$2,V$2,'P&amp;L (Q)'!$E$3:$CN$3,"&gt;="&amp;$C$2,'P&amp;L (Q)'!$E$3:$CN$3,"&lt;="&amp;$C$3),"błąd")))</f>
        <v/>
      </c>
      <c r="W19" s="21" t="str">
        <f>IF(          $C$4 &lt;&gt;"-","błąd okresów",    IF(     W$2  ="-","",       IFERROR(  SUMIFS('P&amp;L (Q)'!$E19:$CN19,'P&amp;L (Q)'!$E$2:$CN$2,W$2,'P&amp;L (Q)'!$E$3:$CN$3,"&gt;="&amp;$C$2,'P&amp;L (Q)'!$E$3:$CN$3,"&lt;="&amp;$C$3),"błąd")))</f>
        <v/>
      </c>
      <c r="X19" s="21" t="str">
        <f>IF(          $C$4 &lt;&gt;"-","błąd okresów",    IF(     X$2  ="-","",       IFERROR(  SUMIFS('P&amp;L (Q)'!$E19:$CN19,'P&amp;L (Q)'!$E$2:$CN$2,X$2,'P&amp;L (Q)'!$E$3:$CN$3,"&gt;="&amp;$C$2,'P&amp;L (Q)'!$E$3:$CN$3,"&lt;="&amp;$C$3),"błąd")))</f>
        <v/>
      </c>
      <c r="Y19" s="21" t="str">
        <f>IF(          $C$4 &lt;&gt;"-","błąd okresów",    IF(     Y$2  ="-","",       IFERROR(  SUMIFS('P&amp;L (Q)'!$E19:$CN19,'P&amp;L (Q)'!$E$2:$CN$2,Y$2,'P&amp;L (Q)'!$E$3:$CN$3,"&gt;="&amp;$C$2,'P&amp;L (Q)'!$E$3:$CN$3,"&lt;="&amp;$C$3),"błąd")))</f>
        <v/>
      </c>
      <c r="Z19" s="21" t="str">
        <f>IF(          $C$4 &lt;&gt;"-","błąd okresów",    IF(     Z$2  ="-","",       IFERROR(  SUMIFS('P&amp;L (Q)'!$E19:$CN19,'P&amp;L (Q)'!$E$2:$CN$2,Z$2,'P&amp;L (Q)'!$E$3:$CN$3,"&gt;="&amp;$C$2,'P&amp;L (Q)'!$E$3:$CN$3,"&lt;="&amp;$C$3),"błąd")))</f>
        <v/>
      </c>
      <c r="AB19" s="172">
        <f t="shared" ca="1" si="1"/>
        <v>-1967</v>
      </c>
      <c r="AD19" s="177">
        <f t="shared" ca="1" si="2"/>
        <v>0.9008168616377572</v>
      </c>
    </row>
    <row r="20" spans="2:30">
      <c r="B20" s="14" t="str">
        <f>IF('P&amp;L (Q)'!B20="","",'P&amp;L (Q)'!B20)</f>
        <v>15.Udział w zysku jednostki stowarzyszonej</v>
      </c>
      <c r="C20" s="14"/>
      <c r="D20" s="14"/>
      <c r="E20" s="21">
        <f>IF(          $C$4 &lt;&gt;"-","błąd okresów",    IF(     E$2  ="-","",       IFERROR(  SUMIFS('P&amp;L (Q)'!$E20:$CN20,'P&amp;L (Q)'!$E$2:$CN$2,E$2,'P&amp;L (Q)'!$E$3:$CN$3,"&gt;="&amp;$C$2,'P&amp;L (Q)'!$E$3:$CN$3,"&lt;="&amp;$C$3),"błąd")))</f>
        <v>372</v>
      </c>
      <c r="F20" s="21">
        <f>IF(          $C$4 &lt;&gt;"-","błąd okresów",    IF(     F$2  ="-","",       IFERROR(  SUMIFS('P&amp;L (Q)'!$E20:$CN20,'P&amp;L (Q)'!$E$2:$CN$2,F$2,'P&amp;L (Q)'!$E$3:$CN$3,"&gt;="&amp;$C$2,'P&amp;L (Q)'!$E$3:$CN$3,"&lt;="&amp;$C$3),"błąd")))</f>
        <v>286</v>
      </c>
      <c r="G20" s="21">
        <f>IF(          $C$4 &lt;&gt;"-","błąd okresów",    IF(     G$2  ="-","",       IFERROR(  SUMIFS('P&amp;L (Q)'!$E20:$CN20,'P&amp;L (Q)'!$E$2:$CN$2,G$2,'P&amp;L (Q)'!$E$3:$CN$3,"&gt;="&amp;$C$2,'P&amp;L (Q)'!$E$3:$CN$3,"&lt;="&amp;$C$3),"błąd")))</f>
        <v>240</v>
      </c>
      <c r="H20" s="21">
        <f>IF(          $C$4 &lt;&gt;"-","błąd okresów",    IF(     H$2  ="-","",       IFERROR(  SUMIFS('P&amp;L (Q)'!$E20:$CN20,'P&amp;L (Q)'!$E$2:$CN$2,H$2,'P&amp;L (Q)'!$E$3:$CN$3,"&gt;="&amp;$C$2,'P&amp;L (Q)'!$E$3:$CN$3,"&lt;="&amp;$C$3),"błąd")))</f>
        <v>393</v>
      </c>
      <c r="I20" s="21">
        <f>IF(          $C$4 &lt;&gt;"-","błąd okresów",    IF(     I$2  ="-","",       IFERROR(  SUMIFS('P&amp;L (Q)'!$E20:$CN20,'P&amp;L (Q)'!$E$2:$CN$2,I$2,'P&amp;L (Q)'!$E$3:$CN$3,"&gt;="&amp;$C$2,'P&amp;L (Q)'!$E$3:$CN$3,"&lt;="&amp;$C$3),"błąd")))</f>
        <v>190</v>
      </c>
      <c r="J20" s="21">
        <f>IF(          $C$4 &lt;&gt;"-","błąd okresów",    IF(     J$2  ="-","",       IFERROR(  SUMIFS('P&amp;L (Q)'!$E20:$CN20,'P&amp;L (Q)'!$E$2:$CN$2,J$2,'P&amp;L (Q)'!$E$3:$CN$3,"&gt;="&amp;$C$2,'P&amp;L (Q)'!$E$3:$CN$3,"&lt;="&amp;$C$3),"błąd")))</f>
        <v>182</v>
      </c>
      <c r="K20" s="21">
        <f>IF(          $C$4 &lt;&gt;"-","błąd okresów",    IF(     K$2  ="-","",       IFERROR(  SUMIFS('P&amp;L (Q)'!$E20:$CN20,'P&amp;L (Q)'!$E$2:$CN$2,K$2,'P&amp;L (Q)'!$E$3:$CN$3,"&gt;="&amp;$C$2,'P&amp;L (Q)'!$E$3:$CN$3,"&lt;="&amp;$C$3),"błąd")))</f>
        <v>357</v>
      </c>
      <c r="L20" s="21">
        <f>IF(          $C$4 &lt;&gt;"-","błąd okresów",    IF(     L$2  ="-","",       IFERROR(  SUMIFS('P&amp;L (Q)'!$E20:$CN20,'P&amp;L (Q)'!$E$2:$CN$2,L$2,'P&amp;L (Q)'!$E$3:$CN$3,"&gt;="&amp;$C$2,'P&amp;L (Q)'!$E$3:$CN$3,"&lt;="&amp;$C$3),"błąd")))</f>
        <v>530</v>
      </c>
      <c r="M20" s="21">
        <f>IF(          $C$4 &lt;&gt;"-","błąd okresów",    IF(     M$2  ="-","",       IFERROR(  SUMIFS('P&amp;L (Q)'!$E20:$CN20,'P&amp;L (Q)'!$E$2:$CN$2,M$2,'P&amp;L (Q)'!$E$3:$CN$3,"&gt;="&amp;$C$2,'P&amp;L (Q)'!$E$3:$CN$3,"&lt;="&amp;$C$3),"błąd")))</f>
        <v>428</v>
      </c>
      <c r="N20" s="21">
        <f>IF(          $C$4 &lt;&gt;"-","błąd okresów",    IF(     N$2  ="-","",       IFERROR(  SUMIFS('P&amp;L (Q)'!$E20:$CN20,'P&amp;L (Q)'!$E$2:$CN$2,N$2,'P&amp;L (Q)'!$E$3:$CN$3,"&gt;="&amp;$C$2,'P&amp;L (Q)'!$E$3:$CN$3,"&lt;="&amp;$C$3),"błąd")))</f>
        <v>135</v>
      </c>
      <c r="O20" s="21">
        <f>IF(          $C$4 &lt;&gt;"-","błąd okresów",    IF(     O$2  ="-","",       IFERROR(  SUMIFS('P&amp;L (Q)'!$E20:$CN20,'P&amp;L (Q)'!$E$2:$CN$2,O$2,'P&amp;L (Q)'!$E$3:$CN$3,"&gt;="&amp;$C$2,'P&amp;L (Q)'!$E$3:$CN$3,"&lt;="&amp;$C$3),"błąd")))</f>
        <v>325</v>
      </c>
      <c r="P20" s="21">
        <f>IF(          $C$4 &lt;&gt;"-","błąd okresów",    IF(     P$2  ="-","",       IFERROR(  SUMIFS('P&amp;L (Q)'!$E20:$CN20,'P&amp;L (Q)'!$E$2:$CN$2,P$2,'P&amp;L (Q)'!$E$3:$CN$3,"&gt;="&amp;$C$2,'P&amp;L (Q)'!$E$3:$CN$3,"&lt;="&amp;$C$3),"błąd")))</f>
        <v>190</v>
      </c>
      <c r="Q20" s="21" t="str">
        <f>IF(          $C$4 &lt;&gt;"-","błąd okresów",    IF(     Q$2  ="-","",       IFERROR(  SUMIFS('P&amp;L (Q)'!$E20:$CN20,'P&amp;L (Q)'!$E$2:$CN$2,Q$2,'P&amp;L (Q)'!$E$3:$CN$3,"&gt;="&amp;$C$2,'P&amp;L (Q)'!$E$3:$CN$3,"&lt;="&amp;$C$3),"błąd")))</f>
        <v/>
      </c>
      <c r="R20" s="21" t="str">
        <f>IF(          $C$4 &lt;&gt;"-","błąd okresów",    IF(     R$2  ="-","",       IFERROR(  SUMIFS('P&amp;L (Q)'!$E20:$CN20,'P&amp;L (Q)'!$E$2:$CN$2,R$2,'P&amp;L (Q)'!$E$3:$CN$3,"&gt;="&amp;$C$2,'P&amp;L (Q)'!$E$3:$CN$3,"&lt;="&amp;$C$3),"błąd")))</f>
        <v/>
      </c>
      <c r="S20" s="21" t="str">
        <f>IF(          $C$4 &lt;&gt;"-","błąd okresów",    IF(     S$2  ="-","",       IFERROR(  SUMIFS('P&amp;L (Q)'!$E20:$CN20,'P&amp;L (Q)'!$E$2:$CN$2,S$2,'P&amp;L (Q)'!$E$3:$CN$3,"&gt;="&amp;$C$2,'P&amp;L (Q)'!$E$3:$CN$3,"&lt;="&amp;$C$3),"błąd")))</f>
        <v/>
      </c>
      <c r="T20" s="21" t="str">
        <f>IF(          $C$4 &lt;&gt;"-","błąd okresów",    IF(     T$2  ="-","",       IFERROR(  SUMIFS('P&amp;L (Q)'!$E20:$CN20,'P&amp;L (Q)'!$E$2:$CN$2,T$2,'P&amp;L (Q)'!$E$3:$CN$3,"&gt;="&amp;$C$2,'P&amp;L (Q)'!$E$3:$CN$3,"&lt;="&amp;$C$3),"błąd")))</f>
        <v/>
      </c>
      <c r="U20" s="21" t="str">
        <f>IF(          $C$4 &lt;&gt;"-","błąd okresów",    IF(     U$2  ="-","",       IFERROR(  SUMIFS('P&amp;L (Q)'!$E20:$CN20,'P&amp;L (Q)'!$E$2:$CN$2,U$2,'P&amp;L (Q)'!$E$3:$CN$3,"&gt;="&amp;$C$2,'P&amp;L (Q)'!$E$3:$CN$3,"&lt;="&amp;$C$3),"błąd")))</f>
        <v/>
      </c>
      <c r="V20" s="21" t="str">
        <f>IF(          $C$4 &lt;&gt;"-","błąd okresów",    IF(     V$2  ="-","",       IFERROR(  SUMIFS('P&amp;L (Q)'!$E20:$CN20,'P&amp;L (Q)'!$E$2:$CN$2,V$2,'P&amp;L (Q)'!$E$3:$CN$3,"&gt;="&amp;$C$2,'P&amp;L (Q)'!$E$3:$CN$3,"&lt;="&amp;$C$3),"błąd")))</f>
        <v/>
      </c>
      <c r="W20" s="21" t="str">
        <f>IF(          $C$4 &lt;&gt;"-","błąd okresów",    IF(     W$2  ="-","",       IFERROR(  SUMIFS('P&amp;L (Q)'!$E20:$CN20,'P&amp;L (Q)'!$E$2:$CN$2,W$2,'P&amp;L (Q)'!$E$3:$CN$3,"&gt;="&amp;$C$2,'P&amp;L (Q)'!$E$3:$CN$3,"&lt;="&amp;$C$3),"błąd")))</f>
        <v/>
      </c>
      <c r="X20" s="21" t="str">
        <f>IF(          $C$4 &lt;&gt;"-","błąd okresów",    IF(     X$2  ="-","",       IFERROR(  SUMIFS('P&amp;L (Q)'!$E20:$CN20,'P&amp;L (Q)'!$E$2:$CN$2,X$2,'P&amp;L (Q)'!$E$3:$CN$3,"&gt;="&amp;$C$2,'P&amp;L (Q)'!$E$3:$CN$3,"&lt;="&amp;$C$3),"błąd")))</f>
        <v/>
      </c>
      <c r="Y20" s="21" t="str">
        <f>IF(          $C$4 &lt;&gt;"-","błąd okresów",    IF(     Y$2  ="-","",       IFERROR(  SUMIFS('P&amp;L (Q)'!$E20:$CN20,'P&amp;L (Q)'!$E$2:$CN$2,Y$2,'P&amp;L (Q)'!$E$3:$CN$3,"&gt;="&amp;$C$2,'P&amp;L (Q)'!$E$3:$CN$3,"&lt;="&amp;$C$3),"błąd")))</f>
        <v/>
      </c>
      <c r="Z20" s="21" t="str">
        <f>IF(          $C$4 &lt;&gt;"-","błąd okresów",    IF(     Z$2  ="-","",       IFERROR(  SUMIFS('P&amp;L (Q)'!$E20:$CN20,'P&amp;L (Q)'!$E$2:$CN$2,Z$2,'P&amp;L (Q)'!$E$3:$CN$3,"&gt;="&amp;$C$2,'P&amp;L (Q)'!$E$3:$CN$3,"&lt;="&amp;$C$3),"błąd")))</f>
        <v/>
      </c>
      <c r="AB20" s="172">
        <f t="shared" ca="1" si="1"/>
        <v>-135</v>
      </c>
      <c r="AD20" s="177">
        <f t="shared" ca="1" si="2"/>
        <v>0.58461538461538465</v>
      </c>
    </row>
    <row r="21" spans="2:30">
      <c r="B21" s="50" t="str">
        <f>IF('P&amp;L (Q)'!B21="","",'P&amp;L (Q)'!B21)</f>
        <v>16.Zysk brutto</v>
      </c>
      <c r="C21" s="50"/>
      <c r="D21" s="50"/>
      <c r="E21" s="54">
        <f>IF(          $C$4 &lt;&gt;"-","błąd okresów",    IF(     E$2  ="-","",       IFERROR(  SUMIFS('P&amp;L (Q)'!$E21:$CN21,'P&amp;L (Q)'!$E$2:$CN$2,E$2,'P&amp;L (Q)'!$E$3:$CN$3,"&gt;="&amp;$C$2,'P&amp;L (Q)'!$E$3:$CN$3,"&lt;="&amp;$C$3),"błąd")))</f>
        <v>49005</v>
      </c>
      <c r="F21" s="54">
        <f>IF(          $C$4 &lt;&gt;"-","błąd okresów",    IF(     F$2  ="-","",       IFERROR(  SUMIFS('P&amp;L (Q)'!$E21:$CN21,'P&amp;L (Q)'!$E$2:$CN$2,F$2,'P&amp;L (Q)'!$E$3:$CN$3,"&gt;="&amp;$C$2,'P&amp;L (Q)'!$E$3:$CN$3,"&lt;="&amp;$C$3),"błąd")))</f>
        <v>43046</v>
      </c>
      <c r="G21" s="54">
        <f>IF(          $C$4 &lt;&gt;"-","błąd okresów",    IF(     G$2  ="-","",       IFERROR(  SUMIFS('P&amp;L (Q)'!$E21:$CN21,'P&amp;L (Q)'!$E$2:$CN$2,G$2,'P&amp;L (Q)'!$E$3:$CN$3,"&gt;="&amp;$C$2,'P&amp;L (Q)'!$E$3:$CN$3,"&lt;="&amp;$C$3),"błąd")))</f>
        <v>52923</v>
      </c>
      <c r="H21" s="54">
        <f>IF(          $C$4 &lt;&gt;"-","błąd okresów",    IF(     H$2  ="-","",       IFERROR(  SUMIFS('P&amp;L (Q)'!$E21:$CN21,'P&amp;L (Q)'!$E$2:$CN$2,H$2,'P&amp;L (Q)'!$E$3:$CN$3,"&gt;="&amp;$C$2,'P&amp;L (Q)'!$E$3:$CN$3,"&lt;="&amp;$C$3),"błąd")))</f>
        <v>58233</v>
      </c>
      <c r="I21" s="54">
        <f>IF(          $C$4 &lt;&gt;"-","błąd okresów",    IF(     I$2  ="-","",       IFERROR(  SUMIFS('P&amp;L (Q)'!$E21:$CN21,'P&amp;L (Q)'!$E$2:$CN$2,I$2,'P&amp;L (Q)'!$E$3:$CN$3,"&gt;="&amp;$C$2,'P&amp;L (Q)'!$E$3:$CN$3,"&lt;="&amp;$C$3),"błąd")))</f>
        <v>67246</v>
      </c>
      <c r="J21" s="54">
        <f>IF(          $C$4 &lt;&gt;"-","błąd okresów",    IF(     J$2  ="-","",       IFERROR(  SUMIFS('P&amp;L (Q)'!$E21:$CN21,'P&amp;L (Q)'!$E$2:$CN$2,J$2,'P&amp;L (Q)'!$E$3:$CN$3,"&gt;="&amp;$C$2,'P&amp;L (Q)'!$E$3:$CN$3,"&lt;="&amp;$C$3),"błąd")))</f>
        <v>79289</v>
      </c>
      <c r="K21" s="54">
        <f>IF(          $C$4 &lt;&gt;"-","błąd okresów",    IF(     K$2  ="-","",       IFERROR(  SUMIFS('P&amp;L (Q)'!$E21:$CN21,'P&amp;L (Q)'!$E$2:$CN$2,K$2,'P&amp;L (Q)'!$E$3:$CN$3,"&gt;="&amp;$C$2,'P&amp;L (Q)'!$E$3:$CN$3,"&lt;="&amp;$C$3),"błąd")))</f>
        <v>86609</v>
      </c>
      <c r="L21" s="54">
        <f>IF(          $C$4 &lt;&gt;"-","błąd okresów",    IF(     L$2  ="-","",       IFERROR(  SUMIFS('P&amp;L (Q)'!$E21:$CN21,'P&amp;L (Q)'!$E$2:$CN$2,L$2,'P&amp;L (Q)'!$E$3:$CN$3,"&gt;="&amp;$C$2,'P&amp;L (Q)'!$E$3:$CN$3,"&lt;="&amp;$C$3),"błąd")))</f>
        <v>107207</v>
      </c>
      <c r="M21" s="54">
        <f>IF(          $C$4 &lt;&gt;"-","błąd okresów",    IF(     M$2  ="-","",       IFERROR(  SUMIFS('P&amp;L (Q)'!$E21:$CN21,'P&amp;L (Q)'!$E$2:$CN$2,M$2,'P&amp;L (Q)'!$E$3:$CN$3,"&gt;="&amp;$C$2,'P&amp;L (Q)'!$E$3:$CN$3,"&lt;="&amp;$C$3),"błąd")))</f>
        <v>76303</v>
      </c>
      <c r="N21" s="54">
        <f>IF(          $C$4 &lt;&gt;"-","błąd okresów",    IF(     N$2  ="-","",       IFERROR(  SUMIFS('P&amp;L (Q)'!$E21:$CN21,'P&amp;L (Q)'!$E$2:$CN$2,N$2,'P&amp;L (Q)'!$E$3:$CN$3,"&gt;="&amp;$C$2,'P&amp;L (Q)'!$E$3:$CN$3,"&lt;="&amp;$C$3),"błąd")))</f>
        <v>59482.433358278446</v>
      </c>
      <c r="O21" s="54">
        <f>IF(          $C$4 &lt;&gt;"-","błąd okresów",    IF(     O$2  ="-","",       IFERROR(  SUMIFS('P&amp;L (Q)'!$E21:$CN21,'P&amp;L (Q)'!$E$2:$CN$2,O$2,'P&amp;L (Q)'!$E$3:$CN$3,"&gt;="&amp;$C$2,'P&amp;L (Q)'!$E$3:$CN$3,"&lt;="&amp;$C$3),"błąd")))</f>
        <v>100068</v>
      </c>
      <c r="P21" s="54">
        <f>IF(          $C$4 &lt;&gt;"-","błąd okresów",    IF(     P$2  ="-","",       IFERROR(  SUMIFS('P&amp;L (Q)'!$E21:$CN21,'P&amp;L (Q)'!$E$2:$CN$2,P$2,'P&amp;L (Q)'!$E$3:$CN$3,"&gt;="&amp;$C$2,'P&amp;L (Q)'!$E$3:$CN$3,"&lt;="&amp;$C$3),"błąd")))</f>
        <v>83844</v>
      </c>
      <c r="Q21" s="54" t="str">
        <f>IF(          $C$4 &lt;&gt;"-","błąd okresów",    IF(     Q$2  ="-","",       IFERROR(  SUMIFS('P&amp;L (Q)'!$E21:$CN21,'P&amp;L (Q)'!$E$2:$CN$2,Q$2,'P&amp;L (Q)'!$E$3:$CN$3,"&gt;="&amp;$C$2,'P&amp;L (Q)'!$E$3:$CN$3,"&lt;="&amp;$C$3),"błąd")))</f>
        <v/>
      </c>
      <c r="R21" s="54" t="str">
        <f>IF(          $C$4 &lt;&gt;"-","błąd okresów",    IF(     R$2  ="-","",       IFERROR(  SUMIFS('P&amp;L (Q)'!$E21:$CN21,'P&amp;L (Q)'!$E$2:$CN$2,R$2,'P&amp;L (Q)'!$E$3:$CN$3,"&gt;="&amp;$C$2,'P&amp;L (Q)'!$E$3:$CN$3,"&lt;="&amp;$C$3),"błąd")))</f>
        <v/>
      </c>
      <c r="S21" s="54" t="str">
        <f>IF(          $C$4 &lt;&gt;"-","błąd okresów",    IF(     S$2  ="-","",       IFERROR(  SUMIFS('P&amp;L (Q)'!$E21:$CN21,'P&amp;L (Q)'!$E$2:$CN$2,S$2,'P&amp;L (Q)'!$E$3:$CN$3,"&gt;="&amp;$C$2,'P&amp;L (Q)'!$E$3:$CN$3,"&lt;="&amp;$C$3),"błąd")))</f>
        <v/>
      </c>
      <c r="T21" s="54" t="str">
        <f>IF(          $C$4 &lt;&gt;"-","błąd okresów",    IF(     T$2  ="-","",       IFERROR(  SUMIFS('P&amp;L (Q)'!$E21:$CN21,'P&amp;L (Q)'!$E$2:$CN$2,T$2,'P&amp;L (Q)'!$E$3:$CN$3,"&gt;="&amp;$C$2,'P&amp;L (Q)'!$E$3:$CN$3,"&lt;="&amp;$C$3),"błąd")))</f>
        <v/>
      </c>
      <c r="U21" s="54" t="str">
        <f>IF(          $C$4 &lt;&gt;"-","błąd okresów",    IF(     U$2  ="-","",       IFERROR(  SUMIFS('P&amp;L (Q)'!$E21:$CN21,'P&amp;L (Q)'!$E$2:$CN$2,U$2,'P&amp;L (Q)'!$E$3:$CN$3,"&gt;="&amp;$C$2,'P&amp;L (Q)'!$E$3:$CN$3,"&lt;="&amp;$C$3),"błąd")))</f>
        <v/>
      </c>
      <c r="V21" s="54" t="str">
        <f>IF(          $C$4 &lt;&gt;"-","błąd okresów",    IF(     V$2  ="-","",       IFERROR(  SUMIFS('P&amp;L (Q)'!$E21:$CN21,'P&amp;L (Q)'!$E$2:$CN$2,V$2,'P&amp;L (Q)'!$E$3:$CN$3,"&gt;="&amp;$C$2,'P&amp;L (Q)'!$E$3:$CN$3,"&lt;="&amp;$C$3),"błąd")))</f>
        <v/>
      </c>
      <c r="W21" s="54" t="str">
        <f>IF(          $C$4 &lt;&gt;"-","błąd okresów",    IF(     W$2  ="-","",       IFERROR(  SUMIFS('P&amp;L (Q)'!$E21:$CN21,'P&amp;L (Q)'!$E$2:$CN$2,W$2,'P&amp;L (Q)'!$E$3:$CN$3,"&gt;="&amp;$C$2,'P&amp;L (Q)'!$E$3:$CN$3,"&lt;="&amp;$C$3),"błąd")))</f>
        <v/>
      </c>
      <c r="X21" s="54" t="str">
        <f>IF(          $C$4 &lt;&gt;"-","błąd okresów",    IF(     X$2  ="-","",       IFERROR(  SUMIFS('P&amp;L (Q)'!$E21:$CN21,'P&amp;L (Q)'!$E$2:$CN$2,X$2,'P&amp;L (Q)'!$E$3:$CN$3,"&gt;="&amp;$C$2,'P&amp;L (Q)'!$E$3:$CN$3,"&lt;="&amp;$C$3),"błąd")))</f>
        <v/>
      </c>
      <c r="Y21" s="54" t="str">
        <f>IF(          $C$4 &lt;&gt;"-","błąd okresów",    IF(     Y$2  ="-","",       IFERROR(  SUMIFS('P&amp;L (Q)'!$E21:$CN21,'P&amp;L (Q)'!$E$2:$CN$2,Y$2,'P&amp;L (Q)'!$E$3:$CN$3,"&gt;="&amp;$C$2,'P&amp;L (Q)'!$E$3:$CN$3,"&lt;="&amp;$C$3),"błąd")))</f>
        <v/>
      </c>
      <c r="Z21" s="54" t="str">
        <f>IF(          $C$4 &lt;&gt;"-","błąd okresów",    IF(     Z$2  ="-","",       IFERROR(  SUMIFS('P&amp;L (Q)'!$E21:$CN21,'P&amp;L (Q)'!$E$2:$CN$2,Z$2,'P&amp;L (Q)'!$E$3:$CN$3,"&gt;="&amp;$C$2,'P&amp;L (Q)'!$E$3:$CN$3,"&lt;="&amp;$C$3),"błąd")))</f>
        <v/>
      </c>
      <c r="AB21" s="172">
        <f t="shared" ca="1" si="1"/>
        <v>-16224</v>
      </c>
      <c r="AD21" s="177">
        <f t="shared" ca="1" si="2"/>
        <v>0.83787024823120282</v>
      </c>
    </row>
    <row r="22" spans="2:30">
      <c r="B22" s="14" t="str">
        <f>IF('P&amp;L (Q)'!B22="","",'P&amp;L (Q)'!B22)</f>
        <v>17.Podatek dochodowy</v>
      </c>
      <c r="C22" s="14"/>
      <c r="D22" s="14"/>
      <c r="E22" s="21">
        <f>IF(          $C$4 &lt;&gt;"-","błąd okresów",    IF(     E$2  ="-","",       IFERROR(  SUMIFS('P&amp;L (Q)'!$E22:$CN22,'P&amp;L (Q)'!$E$2:$CN$2,E$2,'P&amp;L (Q)'!$E$3:$CN$3,"&gt;="&amp;$C$2,'P&amp;L (Q)'!$E$3:$CN$3,"&lt;="&amp;$C$3),"błąd")))</f>
        <v>7607</v>
      </c>
      <c r="F22" s="21">
        <f>IF(          $C$4 &lt;&gt;"-","błąd okresów",    IF(     F$2  ="-","",       IFERROR(  SUMIFS('P&amp;L (Q)'!$E22:$CN22,'P&amp;L (Q)'!$E$2:$CN$2,F$2,'P&amp;L (Q)'!$E$3:$CN$3,"&gt;="&amp;$C$2,'P&amp;L (Q)'!$E$3:$CN$3,"&lt;="&amp;$C$3),"błąd")))</f>
        <v>6573</v>
      </c>
      <c r="G22" s="21">
        <f>IF(          $C$4 &lt;&gt;"-","błąd okresów",    IF(     G$2  ="-","",       IFERROR(  SUMIFS('P&amp;L (Q)'!$E22:$CN22,'P&amp;L (Q)'!$E$2:$CN$2,G$2,'P&amp;L (Q)'!$E$3:$CN$3,"&gt;="&amp;$C$2,'P&amp;L (Q)'!$E$3:$CN$3,"&lt;="&amp;$C$3),"błąd")))</f>
        <v>8045</v>
      </c>
      <c r="H22" s="21">
        <f>IF(          $C$4 &lt;&gt;"-","błąd okresów",    IF(     H$2  ="-","",       IFERROR(  SUMIFS('P&amp;L (Q)'!$E22:$CN22,'P&amp;L (Q)'!$E$2:$CN$2,H$2,'P&amp;L (Q)'!$E$3:$CN$3,"&gt;="&amp;$C$2,'P&amp;L (Q)'!$E$3:$CN$3,"&lt;="&amp;$C$3),"błąd")))</f>
        <v>9200</v>
      </c>
      <c r="I22" s="21">
        <f>IF(          $C$4 &lt;&gt;"-","błąd okresów",    IF(     I$2  ="-","",       IFERROR(  SUMIFS('P&amp;L (Q)'!$E22:$CN22,'P&amp;L (Q)'!$E$2:$CN$2,I$2,'P&amp;L (Q)'!$E$3:$CN$3,"&gt;="&amp;$C$2,'P&amp;L (Q)'!$E$3:$CN$3,"&lt;="&amp;$C$3),"błąd")))</f>
        <v>10639</v>
      </c>
      <c r="J22" s="21">
        <f>IF(          $C$4 &lt;&gt;"-","błąd okresów",    IF(     J$2  ="-","",       IFERROR(  SUMIFS('P&amp;L (Q)'!$E22:$CN22,'P&amp;L (Q)'!$E$2:$CN$2,J$2,'P&amp;L (Q)'!$E$3:$CN$3,"&gt;="&amp;$C$2,'P&amp;L (Q)'!$E$3:$CN$3,"&lt;="&amp;$C$3),"błąd")))</f>
        <v>14793</v>
      </c>
      <c r="K22" s="21">
        <f>IF(          $C$4 &lt;&gt;"-","błąd okresów",    IF(     K$2  ="-","",       IFERROR(  SUMIFS('P&amp;L (Q)'!$E22:$CN22,'P&amp;L (Q)'!$E$2:$CN$2,K$2,'P&amp;L (Q)'!$E$3:$CN$3,"&gt;="&amp;$C$2,'P&amp;L (Q)'!$E$3:$CN$3,"&lt;="&amp;$C$3),"błąd")))</f>
        <v>16215</v>
      </c>
      <c r="L22" s="21">
        <f>IF(          $C$4 &lt;&gt;"-","błąd okresów",    IF(     L$2  ="-","",       IFERROR(  SUMIFS('P&amp;L (Q)'!$E22:$CN22,'P&amp;L (Q)'!$E$2:$CN$2,L$2,'P&amp;L (Q)'!$E$3:$CN$3,"&gt;="&amp;$C$2,'P&amp;L (Q)'!$E$3:$CN$3,"&lt;="&amp;$C$3),"błąd")))</f>
        <v>19248</v>
      </c>
      <c r="M22" s="21">
        <f>IF(          $C$4 &lt;&gt;"-","błąd okresów",    IF(     M$2  ="-","",       IFERROR(  SUMIFS('P&amp;L (Q)'!$E22:$CN22,'P&amp;L (Q)'!$E$2:$CN$2,M$2,'P&amp;L (Q)'!$E$3:$CN$3,"&gt;="&amp;$C$2,'P&amp;L (Q)'!$E$3:$CN$3,"&lt;="&amp;$C$3),"błąd")))</f>
        <v>12035</v>
      </c>
      <c r="N22" s="21">
        <f>IF(          $C$4 &lt;&gt;"-","błąd okresów",    IF(     N$2  ="-","",       IFERROR(  SUMIFS('P&amp;L (Q)'!$E22:$CN22,'P&amp;L (Q)'!$E$2:$CN$2,N$2,'P&amp;L (Q)'!$E$3:$CN$3,"&gt;="&amp;$C$2,'P&amp;L (Q)'!$E$3:$CN$3,"&lt;="&amp;$C$3),"błąd")))</f>
        <v>14791</v>
      </c>
      <c r="O22" s="21">
        <f>IF(          $C$4 &lt;&gt;"-","błąd okresów",    IF(     O$2  ="-","",       IFERROR(  SUMIFS('P&amp;L (Q)'!$E22:$CN22,'P&amp;L (Q)'!$E$2:$CN$2,O$2,'P&amp;L (Q)'!$E$3:$CN$3,"&gt;="&amp;$C$2,'P&amp;L (Q)'!$E$3:$CN$3,"&lt;="&amp;$C$3),"błąd")))</f>
        <v>17598</v>
      </c>
      <c r="P22" s="21">
        <f>IF(          $C$4 &lt;&gt;"-","błąd okresów",    IF(     P$2  ="-","",       IFERROR(  SUMIFS('P&amp;L (Q)'!$E22:$CN22,'P&amp;L (Q)'!$E$2:$CN$2,P$2,'P&amp;L (Q)'!$E$3:$CN$3,"&gt;="&amp;$C$2,'P&amp;L (Q)'!$E$3:$CN$3,"&lt;="&amp;$C$3),"błąd")))</f>
        <v>16435</v>
      </c>
      <c r="Q22" s="21" t="str">
        <f>IF(          $C$4 &lt;&gt;"-","błąd okresów",    IF(     Q$2  ="-","",       IFERROR(  SUMIFS('P&amp;L (Q)'!$E22:$CN22,'P&amp;L (Q)'!$E$2:$CN$2,Q$2,'P&amp;L (Q)'!$E$3:$CN$3,"&gt;="&amp;$C$2,'P&amp;L (Q)'!$E$3:$CN$3,"&lt;="&amp;$C$3),"błąd")))</f>
        <v/>
      </c>
      <c r="R22" s="21" t="str">
        <f>IF(          $C$4 &lt;&gt;"-","błąd okresów",    IF(     R$2  ="-","",       IFERROR(  SUMIFS('P&amp;L (Q)'!$E22:$CN22,'P&amp;L (Q)'!$E$2:$CN$2,R$2,'P&amp;L (Q)'!$E$3:$CN$3,"&gt;="&amp;$C$2,'P&amp;L (Q)'!$E$3:$CN$3,"&lt;="&amp;$C$3),"błąd")))</f>
        <v/>
      </c>
      <c r="S22" s="21" t="str">
        <f>IF(          $C$4 &lt;&gt;"-","błąd okresów",    IF(     S$2  ="-","",       IFERROR(  SUMIFS('P&amp;L (Q)'!$E22:$CN22,'P&amp;L (Q)'!$E$2:$CN$2,S$2,'P&amp;L (Q)'!$E$3:$CN$3,"&gt;="&amp;$C$2,'P&amp;L (Q)'!$E$3:$CN$3,"&lt;="&amp;$C$3),"błąd")))</f>
        <v/>
      </c>
      <c r="T22" s="21" t="str">
        <f>IF(          $C$4 &lt;&gt;"-","błąd okresów",    IF(     T$2  ="-","",       IFERROR(  SUMIFS('P&amp;L (Q)'!$E22:$CN22,'P&amp;L (Q)'!$E$2:$CN$2,T$2,'P&amp;L (Q)'!$E$3:$CN$3,"&gt;="&amp;$C$2,'P&amp;L (Q)'!$E$3:$CN$3,"&lt;="&amp;$C$3),"błąd")))</f>
        <v/>
      </c>
      <c r="U22" s="21" t="str">
        <f>IF(          $C$4 &lt;&gt;"-","błąd okresów",    IF(     U$2  ="-","",       IFERROR(  SUMIFS('P&amp;L (Q)'!$E22:$CN22,'P&amp;L (Q)'!$E$2:$CN$2,U$2,'P&amp;L (Q)'!$E$3:$CN$3,"&gt;="&amp;$C$2,'P&amp;L (Q)'!$E$3:$CN$3,"&lt;="&amp;$C$3),"błąd")))</f>
        <v/>
      </c>
      <c r="V22" s="21" t="str">
        <f>IF(          $C$4 &lt;&gt;"-","błąd okresów",    IF(     V$2  ="-","",       IFERROR(  SUMIFS('P&amp;L (Q)'!$E22:$CN22,'P&amp;L (Q)'!$E$2:$CN$2,V$2,'P&amp;L (Q)'!$E$3:$CN$3,"&gt;="&amp;$C$2,'P&amp;L (Q)'!$E$3:$CN$3,"&lt;="&amp;$C$3),"błąd")))</f>
        <v/>
      </c>
      <c r="W22" s="21" t="str">
        <f>IF(          $C$4 &lt;&gt;"-","błąd okresów",    IF(     W$2  ="-","",       IFERROR(  SUMIFS('P&amp;L (Q)'!$E22:$CN22,'P&amp;L (Q)'!$E$2:$CN$2,W$2,'P&amp;L (Q)'!$E$3:$CN$3,"&gt;="&amp;$C$2,'P&amp;L (Q)'!$E$3:$CN$3,"&lt;="&amp;$C$3),"błąd")))</f>
        <v/>
      </c>
      <c r="X22" s="21" t="str">
        <f>IF(          $C$4 &lt;&gt;"-","błąd okresów",    IF(     X$2  ="-","",       IFERROR(  SUMIFS('P&amp;L (Q)'!$E22:$CN22,'P&amp;L (Q)'!$E$2:$CN$2,X$2,'P&amp;L (Q)'!$E$3:$CN$3,"&gt;="&amp;$C$2,'P&amp;L (Q)'!$E$3:$CN$3,"&lt;="&amp;$C$3),"błąd")))</f>
        <v/>
      </c>
      <c r="Y22" s="21" t="str">
        <f>IF(          $C$4 &lt;&gt;"-","błąd okresów",    IF(     Y$2  ="-","",       IFERROR(  SUMIFS('P&amp;L (Q)'!$E22:$CN22,'P&amp;L (Q)'!$E$2:$CN$2,Y$2,'P&amp;L (Q)'!$E$3:$CN$3,"&gt;="&amp;$C$2,'P&amp;L (Q)'!$E$3:$CN$3,"&lt;="&amp;$C$3),"błąd")))</f>
        <v/>
      </c>
      <c r="Z22" s="21" t="str">
        <f>IF(          $C$4 &lt;&gt;"-","błąd okresów",    IF(     Z$2  ="-","",       IFERROR(  SUMIFS('P&amp;L (Q)'!$E22:$CN22,'P&amp;L (Q)'!$E$2:$CN$2,Z$2,'P&amp;L (Q)'!$E$3:$CN$3,"&gt;="&amp;$C$2,'P&amp;L (Q)'!$E$3:$CN$3,"&lt;="&amp;$C$3),"błąd")))</f>
        <v/>
      </c>
      <c r="AB22" s="172">
        <f t="shared" ca="1" si="1"/>
        <v>-1163</v>
      </c>
      <c r="AD22" s="177">
        <f t="shared" ca="1" si="2"/>
        <v>0.9339129446528015</v>
      </c>
    </row>
    <row r="23" spans="2:30">
      <c r="B23" s="50" t="str">
        <f>IF('P&amp;L (Q)'!B23="","",'P&amp;L (Q)'!B23)</f>
        <v>18.Zysk netto z działalności kontynuowanej</v>
      </c>
      <c r="C23" s="50"/>
      <c r="D23" s="50"/>
      <c r="E23" s="54">
        <f>IF(          $C$4 &lt;&gt;"-","błąd okresów",    IF(     E$2  ="-","",       IFERROR(  SUMIFS('P&amp;L (Q)'!$E23:$CN23,'P&amp;L (Q)'!$E$2:$CN$2,E$2,'P&amp;L (Q)'!$E$3:$CN$3,"&gt;="&amp;$C$2,'P&amp;L (Q)'!$E$3:$CN$3,"&lt;="&amp;$C$3),"błąd")))</f>
        <v>41398</v>
      </c>
      <c r="F23" s="54">
        <f>IF(          $C$4 &lt;&gt;"-","błąd okresów",    IF(     F$2  ="-","",       IFERROR(  SUMIFS('P&amp;L (Q)'!$E23:$CN23,'P&amp;L (Q)'!$E$2:$CN$2,F$2,'P&amp;L (Q)'!$E$3:$CN$3,"&gt;="&amp;$C$2,'P&amp;L (Q)'!$E$3:$CN$3,"&lt;="&amp;$C$3),"błąd")))</f>
        <v>36473</v>
      </c>
      <c r="G23" s="54">
        <f>IF(          $C$4 &lt;&gt;"-","błąd okresów",    IF(     G$2  ="-","",       IFERROR(  SUMIFS('P&amp;L (Q)'!$E23:$CN23,'P&amp;L (Q)'!$E$2:$CN$2,G$2,'P&amp;L (Q)'!$E$3:$CN$3,"&gt;="&amp;$C$2,'P&amp;L (Q)'!$E$3:$CN$3,"&lt;="&amp;$C$3),"błąd")))</f>
        <v>44878</v>
      </c>
      <c r="H23" s="54">
        <f>IF(          $C$4 &lt;&gt;"-","błąd okresów",    IF(     H$2  ="-","",       IFERROR(  SUMIFS('P&amp;L (Q)'!$E23:$CN23,'P&amp;L (Q)'!$E$2:$CN$2,H$2,'P&amp;L (Q)'!$E$3:$CN$3,"&gt;="&amp;$C$2,'P&amp;L (Q)'!$E$3:$CN$3,"&lt;="&amp;$C$3),"błąd")))</f>
        <v>49033</v>
      </c>
      <c r="I23" s="54">
        <f>IF(          $C$4 &lt;&gt;"-","błąd okresów",    IF(     I$2  ="-","",       IFERROR(  SUMIFS('P&amp;L (Q)'!$E23:$CN23,'P&amp;L (Q)'!$E$2:$CN$2,I$2,'P&amp;L (Q)'!$E$3:$CN$3,"&gt;="&amp;$C$2,'P&amp;L (Q)'!$E$3:$CN$3,"&lt;="&amp;$C$3),"błąd")))</f>
        <v>56606.999999999993</v>
      </c>
      <c r="J23" s="54">
        <f>IF(          $C$4 &lt;&gt;"-","błąd okresów",    IF(     J$2  ="-","",       IFERROR(  SUMIFS('P&amp;L (Q)'!$E23:$CN23,'P&amp;L (Q)'!$E$2:$CN$2,J$2,'P&amp;L (Q)'!$E$3:$CN$3,"&gt;="&amp;$C$2,'P&amp;L (Q)'!$E$3:$CN$3,"&lt;="&amp;$C$3),"błąd")))</f>
        <v>64496</v>
      </c>
      <c r="K23" s="54">
        <f>IF(          $C$4 &lt;&gt;"-","błąd okresów",    IF(     K$2  ="-","",       IFERROR(  SUMIFS('P&amp;L (Q)'!$E23:$CN23,'P&amp;L (Q)'!$E$2:$CN$2,K$2,'P&amp;L (Q)'!$E$3:$CN$3,"&gt;="&amp;$C$2,'P&amp;L (Q)'!$E$3:$CN$3,"&lt;="&amp;$C$3),"błąd")))</f>
        <v>70394</v>
      </c>
      <c r="L23" s="54">
        <f>IF(          $C$4 &lt;&gt;"-","błąd okresów",    IF(     L$2  ="-","",       IFERROR(  SUMIFS('P&amp;L (Q)'!$E23:$CN23,'P&amp;L (Q)'!$E$2:$CN$2,L$2,'P&amp;L (Q)'!$E$3:$CN$3,"&gt;="&amp;$C$2,'P&amp;L (Q)'!$E$3:$CN$3,"&lt;="&amp;$C$3),"błąd")))</f>
        <v>87959</v>
      </c>
      <c r="M23" s="54">
        <f>IF(          $C$4 &lt;&gt;"-","błąd okresów",    IF(     M$2  ="-","",       IFERROR(  SUMIFS('P&amp;L (Q)'!$E23:$CN23,'P&amp;L (Q)'!$E$2:$CN$2,M$2,'P&amp;L (Q)'!$E$3:$CN$3,"&gt;="&amp;$C$2,'P&amp;L (Q)'!$E$3:$CN$3,"&lt;="&amp;$C$3),"błąd")))</f>
        <v>64268</v>
      </c>
      <c r="N23" s="54">
        <f>IF(          $C$4 &lt;&gt;"-","błąd okresów",    IF(     N$2  ="-","",       IFERROR(  SUMIFS('P&amp;L (Q)'!$E23:$CN23,'P&amp;L (Q)'!$E$2:$CN$2,N$2,'P&amp;L (Q)'!$E$3:$CN$3,"&gt;="&amp;$C$2,'P&amp;L (Q)'!$E$3:$CN$3,"&lt;="&amp;$C$3),"błąd")))</f>
        <v>44691.433358278446</v>
      </c>
      <c r="O23" s="54">
        <f>IF(          $C$4 &lt;&gt;"-","błąd okresów",    IF(     O$2  ="-","",       IFERROR(  SUMIFS('P&amp;L (Q)'!$E23:$CN23,'P&amp;L (Q)'!$E$2:$CN$2,O$2,'P&amp;L (Q)'!$E$3:$CN$3,"&gt;="&amp;$C$2,'P&amp;L (Q)'!$E$3:$CN$3,"&lt;="&amp;$C$3),"błąd")))</f>
        <v>82470</v>
      </c>
      <c r="P23" s="54">
        <f>IF(          $C$4 &lt;&gt;"-","błąd okresów",    IF(     P$2  ="-","",       IFERROR(  SUMIFS('P&amp;L (Q)'!$E23:$CN23,'P&amp;L (Q)'!$E$2:$CN$2,P$2,'P&amp;L (Q)'!$E$3:$CN$3,"&gt;="&amp;$C$2,'P&amp;L (Q)'!$E$3:$CN$3,"&lt;="&amp;$C$3),"błąd")))</f>
        <v>67409</v>
      </c>
      <c r="Q23" s="54" t="str">
        <f>IF(          $C$4 &lt;&gt;"-","błąd okresów",    IF(     Q$2  ="-","",       IFERROR(  SUMIFS('P&amp;L (Q)'!$E23:$CN23,'P&amp;L (Q)'!$E$2:$CN$2,Q$2,'P&amp;L (Q)'!$E$3:$CN$3,"&gt;="&amp;$C$2,'P&amp;L (Q)'!$E$3:$CN$3,"&lt;="&amp;$C$3),"błąd")))</f>
        <v/>
      </c>
      <c r="R23" s="54" t="str">
        <f>IF(          $C$4 &lt;&gt;"-","błąd okresów",    IF(     R$2  ="-","",       IFERROR(  SUMIFS('P&amp;L (Q)'!$E23:$CN23,'P&amp;L (Q)'!$E$2:$CN$2,R$2,'P&amp;L (Q)'!$E$3:$CN$3,"&gt;="&amp;$C$2,'P&amp;L (Q)'!$E$3:$CN$3,"&lt;="&amp;$C$3),"błąd")))</f>
        <v/>
      </c>
      <c r="S23" s="54" t="str">
        <f>IF(          $C$4 &lt;&gt;"-","błąd okresów",    IF(     S$2  ="-","",       IFERROR(  SUMIFS('P&amp;L (Q)'!$E23:$CN23,'P&amp;L (Q)'!$E$2:$CN$2,S$2,'P&amp;L (Q)'!$E$3:$CN$3,"&gt;="&amp;$C$2,'P&amp;L (Q)'!$E$3:$CN$3,"&lt;="&amp;$C$3),"błąd")))</f>
        <v/>
      </c>
      <c r="T23" s="54" t="str">
        <f>IF(          $C$4 &lt;&gt;"-","błąd okresów",    IF(     T$2  ="-","",       IFERROR(  SUMIFS('P&amp;L (Q)'!$E23:$CN23,'P&amp;L (Q)'!$E$2:$CN$2,T$2,'P&amp;L (Q)'!$E$3:$CN$3,"&gt;="&amp;$C$2,'P&amp;L (Q)'!$E$3:$CN$3,"&lt;="&amp;$C$3),"błąd")))</f>
        <v/>
      </c>
      <c r="U23" s="54" t="str">
        <f>IF(          $C$4 &lt;&gt;"-","błąd okresów",    IF(     U$2  ="-","",       IFERROR(  SUMIFS('P&amp;L (Q)'!$E23:$CN23,'P&amp;L (Q)'!$E$2:$CN$2,U$2,'P&amp;L (Q)'!$E$3:$CN$3,"&gt;="&amp;$C$2,'P&amp;L (Q)'!$E$3:$CN$3,"&lt;="&amp;$C$3),"błąd")))</f>
        <v/>
      </c>
      <c r="V23" s="54" t="str">
        <f>IF(          $C$4 &lt;&gt;"-","błąd okresów",    IF(     V$2  ="-","",       IFERROR(  SUMIFS('P&amp;L (Q)'!$E23:$CN23,'P&amp;L (Q)'!$E$2:$CN$2,V$2,'P&amp;L (Q)'!$E$3:$CN$3,"&gt;="&amp;$C$2,'P&amp;L (Q)'!$E$3:$CN$3,"&lt;="&amp;$C$3),"błąd")))</f>
        <v/>
      </c>
      <c r="W23" s="54" t="str">
        <f>IF(          $C$4 &lt;&gt;"-","błąd okresów",    IF(     W$2  ="-","",       IFERROR(  SUMIFS('P&amp;L (Q)'!$E23:$CN23,'P&amp;L (Q)'!$E$2:$CN$2,W$2,'P&amp;L (Q)'!$E$3:$CN$3,"&gt;="&amp;$C$2,'P&amp;L (Q)'!$E$3:$CN$3,"&lt;="&amp;$C$3),"błąd")))</f>
        <v/>
      </c>
      <c r="X23" s="54" t="str">
        <f>IF(          $C$4 &lt;&gt;"-","błąd okresów",    IF(     X$2  ="-","",       IFERROR(  SUMIFS('P&amp;L (Q)'!$E23:$CN23,'P&amp;L (Q)'!$E$2:$CN$2,X$2,'P&amp;L (Q)'!$E$3:$CN$3,"&gt;="&amp;$C$2,'P&amp;L (Q)'!$E$3:$CN$3,"&lt;="&amp;$C$3),"błąd")))</f>
        <v/>
      </c>
      <c r="Y23" s="54" t="str">
        <f>IF(          $C$4 &lt;&gt;"-","błąd okresów",    IF(     Y$2  ="-","",       IFERROR(  SUMIFS('P&amp;L (Q)'!$E23:$CN23,'P&amp;L (Q)'!$E$2:$CN$2,Y$2,'P&amp;L (Q)'!$E$3:$CN$3,"&gt;="&amp;$C$2,'P&amp;L (Q)'!$E$3:$CN$3,"&lt;="&amp;$C$3),"błąd")))</f>
        <v/>
      </c>
      <c r="Z23" s="54" t="str">
        <f>IF(          $C$4 &lt;&gt;"-","błąd okresów",    IF(     Z$2  ="-","",       IFERROR(  SUMIFS('P&amp;L (Q)'!$E23:$CN23,'P&amp;L (Q)'!$E$2:$CN$2,Z$2,'P&amp;L (Q)'!$E$3:$CN$3,"&gt;="&amp;$C$2,'P&amp;L (Q)'!$E$3:$CN$3,"&lt;="&amp;$C$3),"błąd")))</f>
        <v/>
      </c>
      <c r="AB23" s="172">
        <f t="shared" ca="1" si="1"/>
        <v>-15061</v>
      </c>
      <c r="AD23" s="177">
        <f t="shared" ca="1" si="2"/>
        <v>0.81737601552079542</v>
      </c>
    </row>
    <row r="24" spans="2:30" ht="31.5" customHeight="1">
      <c r="B24" s="16" t="str">
        <f>IF('P&amp;L (Q)'!B24="","",'P&amp;L (Q)'!B24)</f>
        <v>19.Działalność zaniechana</v>
      </c>
      <c r="C24" s="14"/>
      <c r="D24" s="14"/>
      <c r="E24" s="21"/>
      <c r="F24" s="21"/>
      <c r="G24" s="21"/>
      <c r="H24" s="21"/>
      <c r="I24" s="21"/>
      <c r="J24" s="21"/>
      <c r="K24" s="21"/>
      <c r="L24" s="21"/>
      <c r="M24" s="21"/>
      <c r="N24" s="21"/>
      <c r="O24" s="21"/>
      <c r="P24" s="21"/>
      <c r="Q24" s="21"/>
      <c r="R24" s="21"/>
      <c r="S24" s="21"/>
      <c r="T24" s="21"/>
      <c r="U24" s="21"/>
      <c r="V24" s="21"/>
      <c r="W24" s="21"/>
      <c r="X24" s="21"/>
      <c r="Y24" s="21"/>
      <c r="Z24" s="21"/>
      <c r="AB24" s="172" t="str">
        <f t="shared" ca="1" si="1"/>
        <v/>
      </c>
      <c r="AD24" s="177" t="str">
        <f t="shared" ca="1" si="2"/>
        <v/>
      </c>
    </row>
    <row r="25" spans="2:30">
      <c r="B25" s="14" t="str">
        <f>IF('P&amp;L (Q)'!B25="","",'P&amp;L (Q)'!B25)</f>
        <v>20.Zysk za okres z działalności zaniechanej</v>
      </c>
      <c r="C25" s="14"/>
      <c r="D25" s="14"/>
      <c r="E25" s="21">
        <f>IF(          $C$4 &lt;&gt;"-","błąd okresów",    IF(     E$2  ="-","",       IFERROR(  SUMIFS('P&amp;L (Q)'!$E25:$CN25,'P&amp;L (Q)'!$E$2:$CN$2,E$2,'P&amp;L (Q)'!$E$3:$CN$3,"&gt;="&amp;$C$2,'P&amp;L (Q)'!$E$3:$CN$3,"&lt;="&amp;$C$3),"błąd")))</f>
        <v>0</v>
      </c>
      <c r="F25" s="21">
        <f>IF(          $C$4 &lt;&gt;"-","błąd okresów",    IF(     F$2  ="-","",       IFERROR(  SUMIFS('P&amp;L (Q)'!$E25:$CN25,'P&amp;L (Q)'!$E$2:$CN$2,F$2,'P&amp;L (Q)'!$E$3:$CN$3,"&gt;="&amp;$C$2,'P&amp;L (Q)'!$E$3:$CN$3,"&lt;="&amp;$C$3),"błąd")))</f>
        <v>0</v>
      </c>
      <c r="G25" s="21">
        <f>IF(          $C$4 &lt;&gt;"-","błąd okresów",    IF(     G$2  ="-","",       IFERROR(  SUMIFS('P&amp;L (Q)'!$E25:$CN25,'P&amp;L (Q)'!$E$2:$CN$2,G$2,'P&amp;L (Q)'!$E$3:$CN$3,"&gt;="&amp;$C$2,'P&amp;L (Q)'!$E$3:$CN$3,"&lt;="&amp;$C$3),"błąd")))</f>
        <v>0</v>
      </c>
      <c r="H25" s="21">
        <f>IF(          $C$4 &lt;&gt;"-","błąd okresów",    IF(     H$2  ="-","",       IFERROR(  SUMIFS('P&amp;L (Q)'!$E25:$CN25,'P&amp;L (Q)'!$E$2:$CN$2,H$2,'P&amp;L (Q)'!$E$3:$CN$3,"&gt;="&amp;$C$2,'P&amp;L (Q)'!$E$3:$CN$3,"&lt;="&amp;$C$3),"błąd")))</f>
        <v>0</v>
      </c>
      <c r="I25" s="21">
        <f>IF(          $C$4 &lt;&gt;"-","błąd okresów",    IF(     I$2  ="-","",       IFERROR(  SUMIFS('P&amp;L (Q)'!$E25:$CN25,'P&amp;L (Q)'!$E$2:$CN$2,I$2,'P&amp;L (Q)'!$E$3:$CN$3,"&gt;="&amp;$C$2,'P&amp;L (Q)'!$E$3:$CN$3,"&lt;="&amp;$C$3),"błąd")))</f>
        <v>0</v>
      </c>
      <c r="J25" s="21">
        <f>IF(          $C$4 &lt;&gt;"-","błąd okresów",    IF(     J$2  ="-","",       IFERROR(  SUMIFS('P&amp;L (Q)'!$E25:$CN25,'P&amp;L (Q)'!$E$2:$CN$2,J$2,'P&amp;L (Q)'!$E$3:$CN$3,"&gt;="&amp;$C$2,'P&amp;L (Q)'!$E$3:$CN$3,"&lt;="&amp;$C$3),"błąd")))</f>
        <v>0</v>
      </c>
      <c r="K25" s="21">
        <f>IF(          $C$4 &lt;&gt;"-","błąd okresów",    IF(     K$2  ="-","",       IFERROR(  SUMIFS('P&amp;L (Q)'!$E25:$CN25,'P&amp;L (Q)'!$E$2:$CN$2,K$2,'P&amp;L (Q)'!$E$3:$CN$3,"&gt;="&amp;$C$2,'P&amp;L (Q)'!$E$3:$CN$3,"&lt;="&amp;$C$3),"błąd")))</f>
        <v>0</v>
      </c>
      <c r="L25" s="21">
        <f>IF(          $C$4 &lt;&gt;"-","błąd okresów",    IF(     L$2  ="-","",       IFERROR(  SUMIFS('P&amp;L (Q)'!$E25:$CN25,'P&amp;L (Q)'!$E$2:$CN$2,L$2,'P&amp;L (Q)'!$E$3:$CN$3,"&gt;="&amp;$C$2,'P&amp;L (Q)'!$E$3:$CN$3,"&lt;="&amp;$C$3),"błąd")))</f>
        <v>0</v>
      </c>
      <c r="M25" s="21">
        <f>IF(          $C$4 &lt;&gt;"-","błąd okresów",    IF(     M$2  ="-","",       IFERROR(  SUMIFS('P&amp;L (Q)'!$E25:$CN25,'P&amp;L (Q)'!$E$2:$CN$2,M$2,'P&amp;L (Q)'!$E$3:$CN$3,"&gt;="&amp;$C$2,'P&amp;L (Q)'!$E$3:$CN$3,"&lt;="&amp;$C$3),"błąd")))</f>
        <v>0</v>
      </c>
      <c r="N25" s="21">
        <f>IF(          $C$4 &lt;&gt;"-","błąd okresów",    IF(     N$2  ="-","",       IFERROR(  SUMIFS('P&amp;L (Q)'!$E25:$CN25,'P&amp;L (Q)'!$E$2:$CN$2,N$2,'P&amp;L (Q)'!$E$3:$CN$3,"&gt;="&amp;$C$2,'P&amp;L (Q)'!$E$3:$CN$3,"&lt;="&amp;$C$3),"błąd")))</f>
        <v>0</v>
      </c>
      <c r="O25" s="21">
        <f>IF(          $C$4 &lt;&gt;"-","błąd okresów",    IF(     O$2  ="-","",       IFERROR(  SUMIFS('P&amp;L (Q)'!$E25:$CN25,'P&amp;L (Q)'!$E$2:$CN$2,O$2,'P&amp;L (Q)'!$E$3:$CN$3,"&gt;="&amp;$C$2,'P&amp;L (Q)'!$E$3:$CN$3,"&lt;="&amp;$C$3),"błąd")))</f>
        <v>0</v>
      </c>
      <c r="P25" s="21">
        <f>IF(          $C$4 &lt;&gt;"-","błąd okresów",    IF(     P$2  ="-","",       IFERROR(  SUMIFS('P&amp;L (Q)'!$E25:$CN25,'P&amp;L (Q)'!$E$2:$CN$2,P$2,'P&amp;L (Q)'!$E$3:$CN$3,"&gt;="&amp;$C$2,'P&amp;L (Q)'!$E$3:$CN$3,"&lt;="&amp;$C$3),"błąd")))</f>
        <v>0</v>
      </c>
      <c r="Q25" s="21" t="str">
        <f>IF(          $C$4 &lt;&gt;"-","błąd okresów",    IF(     Q$2  ="-","",       IFERROR(  SUMIFS('P&amp;L (Q)'!$E25:$CN25,'P&amp;L (Q)'!$E$2:$CN$2,Q$2,'P&amp;L (Q)'!$E$3:$CN$3,"&gt;="&amp;$C$2,'P&amp;L (Q)'!$E$3:$CN$3,"&lt;="&amp;$C$3),"błąd")))</f>
        <v/>
      </c>
      <c r="R25" s="21" t="str">
        <f>IF(          $C$4 &lt;&gt;"-","błąd okresów",    IF(     R$2  ="-","",       IFERROR(  SUMIFS('P&amp;L (Q)'!$E25:$CN25,'P&amp;L (Q)'!$E$2:$CN$2,R$2,'P&amp;L (Q)'!$E$3:$CN$3,"&gt;="&amp;$C$2,'P&amp;L (Q)'!$E$3:$CN$3,"&lt;="&amp;$C$3),"błąd")))</f>
        <v/>
      </c>
      <c r="S25" s="21" t="str">
        <f>IF(          $C$4 &lt;&gt;"-","błąd okresów",    IF(     S$2  ="-","",       IFERROR(  SUMIFS('P&amp;L (Q)'!$E25:$CN25,'P&amp;L (Q)'!$E$2:$CN$2,S$2,'P&amp;L (Q)'!$E$3:$CN$3,"&gt;="&amp;$C$2,'P&amp;L (Q)'!$E$3:$CN$3,"&lt;="&amp;$C$3),"błąd")))</f>
        <v/>
      </c>
      <c r="T25" s="21" t="str">
        <f>IF(          $C$4 &lt;&gt;"-","błąd okresów",    IF(     T$2  ="-","",       IFERROR(  SUMIFS('P&amp;L (Q)'!$E25:$CN25,'P&amp;L (Q)'!$E$2:$CN$2,T$2,'P&amp;L (Q)'!$E$3:$CN$3,"&gt;="&amp;$C$2,'P&amp;L (Q)'!$E$3:$CN$3,"&lt;="&amp;$C$3),"błąd")))</f>
        <v/>
      </c>
      <c r="U25" s="21" t="str">
        <f>IF(          $C$4 &lt;&gt;"-","błąd okresów",    IF(     U$2  ="-","",       IFERROR(  SUMIFS('P&amp;L (Q)'!$E25:$CN25,'P&amp;L (Q)'!$E$2:$CN$2,U$2,'P&amp;L (Q)'!$E$3:$CN$3,"&gt;="&amp;$C$2,'P&amp;L (Q)'!$E$3:$CN$3,"&lt;="&amp;$C$3),"błąd")))</f>
        <v/>
      </c>
      <c r="V25" s="21" t="str">
        <f>IF(          $C$4 &lt;&gt;"-","błąd okresów",    IF(     V$2  ="-","",       IFERROR(  SUMIFS('P&amp;L (Q)'!$E25:$CN25,'P&amp;L (Q)'!$E$2:$CN$2,V$2,'P&amp;L (Q)'!$E$3:$CN$3,"&gt;="&amp;$C$2,'P&amp;L (Q)'!$E$3:$CN$3,"&lt;="&amp;$C$3),"błąd")))</f>
        <v/>
      </c>
      <c r="W25" s="21" t="str">
        <f>IF(          $C$4 &lt;&gt;"-","błąd okresów",    IF(     W$2  ="-","",       IFERROR(  SUMIFS('P&amp;L (Q)'!$E25:$CN25,'P&amp;L (Q)'!$E$2:$CN$2,W$2,'P&amp;L (Q)'!$E$3:$CN$3,"&gt;="&amp;$C$2,'P&amp;L (Q)'!$E$3:$CN$3,"&lt;="&amp;$C$3),"błąd")))</f>
        <v/>
      </c>
      <c r="X25" s="21" t="str">
        <f>IF(          $C$4 &lt;&gt;"-","błąd okresów",    IF(     X$2  ="-","",       IFERROR(  SUMIFS('P&amp;L (Q)'!$E25:$CN25,'P&amp;L (Q)'!$E$2:$CN$2,X$2,'P&amp;L (Q)'!$E$3:$CN$3,"&gt;="&amp;$C$2,'P&amp;L (Q)'!$E$3:$CN$3,"&lt;="&amp;$C$3),"błąd")))</f>
        <v/>
      </c>
      <c r="Y25" s="21" t="str">
        <f>IF(          $C$4 &lt;&gt;"-","błąd okresów",    IF(     Y$2  ="-","",       IFERROR(  SUMIFS('P&amp;L (Q)'!$E25:$CN25,'P&amp;L (Q)'!$E$2:$CN$2,Y$2,'P&amp;L (Q)'!$E$3:$CN$3,"&gt;="&amp;$C$2,'P&amp;L (Q)'!$E$3:$CN$3,"&lt;="&amp;$C$3),"błąd")))</f>
        <v/>
      </c>
      <c r="Z25" s="21" t="str">
        <f>IF(          $C$4 &lt;&gt;"-","błąd okresów",    IF(     Z$2  ="-","",       IFERROR(  SUMIFS('P&amp;L (Q)'!$E25:$CN25,'P&amp;L (Q)'!$E$2:$CN$2,Z$2,'P&amp;L (Q)'!$E$3:$CN$3,"&gt;="&amp;$C$2,'P&amp;L (Q)'!$E$3:$CN$3,"&lt;="&amp;$C$3),"błąd")))</f>
        <v/>
      </c>
      <c r="AB25" s="172" t="str">
        <f t="shared" ca="1" si="1"/>
        <v/>
      </c>
      <c r="AD25" s="177" t="str">
        <f t="shared" ca="1" si="2"/>
        <v/>
      </c>
    </row>
    <row r="26" spans="2:30" ht="22.5" customHeight="1">
      <c r="B26" s="15" t="str">
        <f>IF('P&amp;L (Q)'!B26="","",'P&amp;L (Q)'!B26)</f>
        <v>21.Zysk netto za okres</v>
      </c>
      <c r="C26" s="15"/>
      <c r="D26" s="50"/>
      <c r="E26" s="22">
        <f>IF(          $C$4 &lt;&gt;"-","błąd okresów",    IF(     E$2  ="-","",       IFERROR(  SUMIFS('P&amp;L (Q)'!$E26:$CN26,'P&amp;L (Q)'!$E$2:$CN$2,E$2,'P&amp;L (Q)'!$E$3:$CN$3,"&gt;="&amp;$C$2,'P&amp;L (Q)'!$E$3:$CN$3,"&lt;="&amp;$C$3),"błąd")))</f>
        <v>41398</v>
      </c>
      <c r="F26" s="22">
        <f>IF(          $C$4 &lt;&gt;"-","błąd okresów",    IF(     F$2  ="-","",       IFERROR(  SUMIFS('P&amp;L (Q)'!$E26:$CN26,'P&amp;L (Q)'!$E$2:$CN$2,F$2,'P&amp;L (Q)'!$E$3:$CN$3,"&gt;="&amp;$C$2,'P&amp;L (Q)'!$E$3:$CN$3,"&lt;="&amp;$C$3),"błąd")))</f>
        <v>36473</v>
      </c>
      <c r="G26" s="22">
        <f>IF(          $C$4 &lt;&gt;"-","błąd okresów",    IF(     G$2  ="-","",       IFERROR(  SUMIFS('P&amp;L (Q)'!$E26:$CN26,'P&amp;L (Q)'!$E$2:$CN$2,G$2,'P&amp;L (Q)'!$E$3:$CN$3,"&gt;="&amp;$C$2,'P&amp;L (Q)'!$E$3:$CN$3,"&lt;="&amp;$C$3),"błąd")))</f>
        <v>44878</v>
      </c>
      <c r="H26" s="22">
        <f>IF(          $C$4 &lt;&gt;"-","błąd okresów",    IF(     H$2  ="-","",       IFERROR(  SUMIFS('P&amp;L (Q)'!$E26:$CN26,'P&amp;L (Q)'!$E$2:$CN$2,H$2,'P&amp;L (Q)'!$E$3:$CN$3,"&gt;="&amp;$C$2,'P&amp;L (Q)'!$E$3:$CN$3,"&lt;="&amp;$C$3),"błąd")))</f>
        <v>49033</v>
      </c>
      <c r="I26" s="22">
        <f>IF(          $C$4 &lt;&gt;"-","błąd okresów",    IF(     I$2  ="-","",       IFERROR(  SUMIFS('P&amp;L (Q)'!$E26:$CN26,'P&amp;L (Q)'!$E$2:$CN$2,I$2,'P&amp;L (Q)'!$E$3:$CN$3,"&gt;="&amp;$C$2,'P&amp;L (Q)'!$E$3:$CN$3,"&lt;="&amp;$C$3),"błąd")))</f>
        <v>56606.999999999993</v>
      </c>
      <c r="J26" s="22">
        <f>IF(          $C$4 &lt;&gt;"-","błąd okresów",    IF(     J$2  ="-","",       IFERROR(  SUMIFS('P&amp;L (Q)'!$E26:$CN26,'P&amp;L (Q)'!$E$2:$CN$2,J$2,'P&amp;L (Q)'!$E$3:$CN$3,"&gt;="&amp;$C$2,'P&amp;L (Q)'!$E$3:$CN$3,"&lt;="&amp;$C$3),"błąd")))</f>
        <v>64496</v>
      </c>
      <c r="K26" s="22">
        <f>IF(          $C$4 &lt;&gt;"-","błąd okresów",    IF(     K$2  ="-","",       IFERROR(  SUMIFS('P&amp;L (Q)'!$E26:$CN26,'P&amp;L (Q)'!$E$2:$CN$2,K$2,'P&amp;L (Q)'!$E$3:$CN$3,"&gt;="&amp;$C$2,'P&amp;L (Q)'!$E$3:$CN$3,"&lt;="&amp;$C$3),"błąd")))</f>
        <v>70394</v>
      </c>
      <c r="L26" s="22">
        <f>IF(          $C$4 &lt;&gt;"-","błąd okresów",    IF(     L$2  ="-","",       IFERROR(  SUMIFS('P&amp;L (Q)'!$E26:$CN26,'P&amp;L (Q)'!$E$2:$CN$2,L$2,'P&amp;L (Q)'!$E$3:$CN$3,"&gt;="&amp;$C$2,'P&amp;L (Q)'!$E$3:$CN$3,"&lt;="&amp;$C$3),"błąd")))</f>
        <v>87959</v>
      </c>
      <c r="M26" s="22">
        <f>IF(          $C$4 &lt;&gt;"-","błąd okresów",    IF(     M$2  ="-","",       IFERROR(  SUMIFS('P&amp;L (Q)'!$E26:$CN26,'P&amp;L (Q)'!$E$2:$CN$2,M$2,'P&amp;L (Q)'!$E$3:$CN$3,"&gt;="&amp;$C$2,'P&amp;L (Q)'!$E$3:$CN$3,"&lt;="&amp;$C$3),"błąd")))</f>
        <v>64268</v>
      </c>
      <c r="N26" s="22">
        <f>IF(          $C$4 &lt;&gt;"-","błąd okresów",    IF(     N$2  ="-","",       IFERROR(  SUMIFS('P&amp;L (Q)'!$E26:$CN26,'P&amp;L (Q)'!$E$2:$CN$2,N$2,'P&amp;L (Q)'!$E$3:$CN$3,"&gt;="&amp;$C$2,'P&amp;L (Q)'!$E$3:$CN$3,"&lt;="&amp;$C$3),"błąd")))</f>
        <v>44691.433358278446</v>
      </c>
      <c r="O26" s="22">
        <f>IF(          $C$4 &lt;&gt;"-","błąd okresów",    IF(     O$2  ="-","",       IFERROR(  SUMIFS('P&amp;L (Q)'!$E26:$CN26,'P&amp;L (Q)'!$E$2:$CN$2,O$2,'P&amp;L (Q)'!$E$3:$CN$3,"&gt;="&amp;$C$2,'P&amp;L (Q)'!$E$3:$CN$3,"&lt;="&amp;$C$3),"błąd")))</f>
        <v>82470</v>
      </c>
      <c r="P26" s="22">
        <f>IF(          $C$4 &lt;&gt;"-","błąd okresów",    IF(     P$2  ="-","",       IFERROR(  SUMIFS('P&amp;L (Q)'!$E26:$CN26,'P&amp;L (Q)'!$E$2:$CN$2,P$2,'P&amp;L (Q)'!$E$3:$CN$3,"&gt;="&amp;$C$2,'P&amp;L (Q)'!$E$3:$CN$3,"&lt;="&amp;$C$3),"błąd")))</f>
        <v>67409</v>
      </c>
      <c r="Q26" s="22" t="str">
        <f>IF(          $C$4 &lt;&gt;"-","błąd okresów",    IF(     Q$2  ="-","",       IFERROR(  SUMIFS('P&amp;L (Q)'!$E26:$CN26,'P&amp;L (Q)'!$E$2:$CN$2,Q$2,'P&amp;L (Q)'!$E$3:$CN$3,"&gt;="&amp;$C$2,'P&amp;L (Q)'!$E$3:$CN$3,"&lt;="&amp;$C$3),"błąd")))</f>
        <v/>
      </c>
      <c r="R26" s="22" t="str">
        <f>IF(          $C$4 &lt;&gt;"-","błąd okresów",    IF(     R$2  ="-","",       IFERROR(  SUMIFS('P&amp;L (Q)'!$E26:$CN26,'P&amp;L (Q)'!$E$2:$CN$2,R$2,'P&amp;L (Q)'!$E$3:$CN$3,"&gt;="&amp;$C$2,'P&amp;L (Q)'!$E$3:$CN$3,"&lt;="&amp;$C$3),"błąd")))</f>
        <v/>
      </c>
      <c r="S26" s="22" t="str">
        <f>IF(          $C$4 &lt;&gt;"-","błąd okresów",    IF(     S$2  ="-","",       IFERROR(  SUMIFS('P&amp;L (Q)'!$E26:$CN26,'P&amp;L (Q)'!$E$2:$CN$2,S$2,'P&amp;L (Q)'!$E$3:$CN$3,"&gt;="&amp;$C$2,'P&amp;L (Q)'!$E$3:$CN$3,"&lt;="&amp;$C$3),"błąd")))</f>
        <v/>
      </c>
      <c r="T26" s="22" t="str">
        <f>IF(          $C$4 &lt;&gt;"-","błąd okresów",    IF(     T$2  ="-","",       IFERROR(  SUMIFS('P&amp;L (Q)'!$E26:$CN26,'P&amp;L (Q)'!$E$2:$CN$2,T$2,'P&amp;L (Q)'!$E$3:$CN$3,"&gt;="&amp;$C$2,'P&amp;L (Q)'!$E$3:$CN$3,"&lt;="&amp;$C$3),"błąd")))</f>
        <v/>
      </c>
      <c r="U26" s="22" t="str">
        <f>IF(          $C$4 &lt;&gt;"-","błąd okresów",    IF(     U$2  ="-","",       IFERROR(  SUMIFS('P&amp;L (Q)'!$E26:$CN26,'P&amp;L (Q)'!$E$2:$CN$2,U$2,'P&amp;L (Q)'!$E$3:$CN$3,"&gt;="&amp;$C$2,'P&amp;L (Q)'!$E$3:$CN$3,"&lt;="&amp;$C$3),"błąd")))</f>
        <v/>
      </c>
      <c r="V26" s="22" t="str">
        <f>IF(          $C$4 &lt;&gt;"-","błąd okresów",    IF(     V$2  ="-","",       IFERROR(  SUMIFS('P&amp;L (Q)'!$E26:$CN26,'P&amp;L (Q)'!$E$2:$CN$2,V$2,'P&amp;L (Q)'!$E$3:$CN$3,"&gt;="&amp;$C$2,'P&amp;L (Q)'!$E$3:$CN$3,"&lt;="&amp;$C$3),"błąd")))</f>
        <v/>
      </c>
      <c r="W26" s="22" t="str">
        <f>IF(          $C$4 &lt;&gt;"-","błąd okresów",    IF(     W$2  ="-","",       IFERROR(  SUMIFS('P&amp;L (Q)'!$E26:$CN26,'P&amp;L (Q)'!$E$2:$CN$2,W$2,'P&amp;L (Q)'!$E$3:$CN$3,"&gt;="&amp;$C$2,'P&amp;L (Q)'!$E$3:$CN$3,"&lt;="&amp;$C$3),"błąd")))</f>
        <v/>
      </c>
      <c r="X26" s="22" t="str">
        <f>IF(          $C$4 &lt;&gt;"-","błąd okresów",    IF(     X$2  ="-","",       IFERROR(  SUMIFS('P&amp;L (Q)'!$E26:$CN26,'P&amp;L (Q)'!$E$2:$CN$2,X$2,'P&amp;L (Q)'!$E$3:$CN$3,"&gt;="&amp;$C$2,'P&amp;L (Q)'!$E$3:$CN$3,"&lt;="&amp;$C$3),"błąd")))</f>
        <v/>
      </c>
      <c r="Y26" s="22" t="str">
        <f>IF(          $C$4 &lt;&gt;"-","błąd okresów",    IF(     Y$2  ="-","",       IFERROR(  SUMIFS('P&amp;L (Q)'!$E26:$CN26,'P&amp;L (Q)'!$E$2:$CN$2,Y$2,'P&amp;L (Q)'!$E$3:$CN$3,"&gt;="&amp;$C$2,'P&amp;L (Q)'!$E$3:$CN$3,"&lt;="&amp;$C$3),"błąd")))</f>
        <v/>
      </c>
      <c r="Z26" s="22" t="str">
        <f>IF(          $C$4 &lt;&gt;"-","błąd okresów",    IF(     Z$2  ="-","",       IFERROR(  SUMIFS('P&amp;L (Q)'!$E26:$CN26,'P&amp;L (Q)'!$E$2:$CN$2,Z$2,'P&amp;L (Q)'!$E$3:$CN$3,"&gt;="&amp;$C$2,'P&amp;L (Q)'!$E$3:$CN$3,"&lt;="&amp;$C$3),"błąd")))</f>
        <v/>
      </c>
      <c r="AB26" s="172">
        <f t="shared" ca="1" si="1"/>
        <v>-15061</v>
      </c>
      <c r="AD26" s="177">
        <f t="shared" ca="1" si="2"/>
        <v>0.81737601552079542</v>
      </c>
    </row>
    <row r="27" spans="2:30" ht="26.25" customHeight="1">
      <c r="B27" s="1" t="str">
        <f>IF('P&amp;L (Q)'!B27="","",'P&amp;L (Q)'!B27)</f>
        <v/>
      </c>
      <c r="E27" s="37"/>
      <c r="F27" s="37"/>
      <c r="G27" s="37"/>
      <c r="H27" s="37"/>
      <c r="I27" s="37"/>
      <c r="J27" s="37"/>
      <c r="K27" s="37"/>
      <c r="L27" s="37"/>
      <c r="M27" s="37"/>
      <c r="N27" s="37"/>
      <c r="O27" s="37"/>
      <c r="P27" s="37"/>
      <c r="Q27" s="37"/>
      <c r="R27" s="37"/>
      <c r="S27" s="37"/>
      <c r="T27" s="37"/>
      <c r="U27" s="37"/>
      <c r="V27" s="37"/>
      <c r="W27" s="37"/>
      <c r="X27" s="37"/>
      <c r="Y27" s="37"/>
      <c r="Z27" s="37"/>
      <c r="AB27" s="172" t="str">
        <f t="shared" ca="1" si="1"/>
        <v/>
      </c>
      <c r="AD27" s="177" t="str">
        <f t="shared" ca="1" si="2"/>
        <v/>
      </c>
    </row>
    <row r="28" spans="2:30">
      <c r="B28" s="16" t="str">
        <f>IF('P&amp;L (Q)'!B28="","",'P&amp;L (Q)'!B28)</f>
        <v>23.Inne całkowite dochody</v>
      </c>
      <c r="C28" s="16"/>
      <c r="D28" s="16"/>
      <c r="E28" s="37"/>
      <c r="F28" s="37"/>
      <c r="G28" s="37"/>
      <c r="H28" s="37"/>
      <c r="I28" s="37"/>
      <c r="J28" s="37"/>
      <c r="K28" s="37"/>
      <c r="L28" s="37"/>
      <c r="M28" s="37"/>
      <c r="N28" s="37"/>
      <c r="O28" s="37"/>
      <c r="P28" s="37"/>
      <c r="Q28" s="37"/>
      <c r="R28" s="37"/>
      <c r="S28" s="37"/>
      <c r="T28" s="37"/>
      <c r="U28" s="37"/>
      <c r="V28" s="37"/>
      <c r="W28" s="37"/>
      <c r="X28" s="37"/>
      <c r="Y28" s="37"/>
      <c r="Z28" s="37"/>
      <c r="AB28" s="172" t="str">
        <f t="shared" ca="1" si="1"/>
        <v/>
      </c>
      <c r="AD28" s="177" t="str">
        <f t="shared" ca="1" si="2"/>
        <v/>
      </c>
    </row>
    <row r="29" spans="2:30" ht="13.5" customHeight="1">
      <c r="B29" s="247" t="str">
        <f>IF('P&amp;L (Q)'!B29="","",'P&amp;L (Q)'!B29)</f>
        <v>24.Pozycje podlegające przeklasyfikowaniu do zysku/(straty) w kolejnych okresach sprawozdawczych:</v>
      </c>
      <c r="C29" s="14"/>
      <c r="D29" s="14"/>
      <c r="E29" s="21"/>
      <c r="F29" s="21"/>
      <c r="G29" s="21"/>
      <c r="H29" s="21"/>
      <c r="I29" s="21"/>
      <c r="J29" s="21"/>
      <c r="K29" s="21"/>
      <c r="L29" s="21"/>
      <c r="M29" s="21"/>
      <c r="N29" s="21"/>
      <c r="O29" s="21"/>
      <c r="P29" s="21"/>
      <c r="Q29" s="21"/>
      <c r="R29" s="21"/>
      <c r="S29" s="21"/>
      <c r="T29" s="21"/>
      <c r="U29" s="21"/>
      <c r="V29" s="21"/>
      <c r="W29" s="21"/>
      <c r="X29" s="21"/>
      <c r="Y29" s="21"/>
      <c r="Z29" s="21"/>
      <c r="AB29" s="172" t="str">
        <f t="shared" ca="1" si="1"/>
        <v/>
      </c>
      <c r="AD29" s="177" t="str">
        <f t="shared" ca="1" si="2"/>
        <v/>
      </c>
    </row>
    <row r="30" spans="2:30">
      <c r="B30" s="14" t="str">
        <f>IF('P&amp;L (Q)'!B30="","",'P&amp;L (Q)'!B30)</f>
        <v>25.Różnice kursowe z przeliczenia jednostek zagranicznych i zabezpieczenie inw. netto w jed. zagranicznej</v>
      </c>
      <c r="C30" s="14"/>
      <c r="D30" s="14"/>
      <c r="E30" s="21">
        <f>IF(          $C$4 &lt;&gt;"-","błąd okresów",    IF(     E$2  ="-","",       IFERROR(  SUMIFS('P&amp;L (Q)'!$E30:$CN30,'P&amp;L (Q)'!$E$2:$CN$2,E$2,'P&amp;L (Q)'!$E$3:$CN$3,"&gt;="&amp;$C$2,'P&amp;L (Q)'!$E$3:$CN$3,"&lt;="&amp;$C$3),"błąd")))</f>
        <v>-437</v>
      </c>
      <c r="F30" s="21">
        <f>IF(          $C$4 &lt;&gt;"-","błąd okresów",    IF(     F$2  ="-","",       IFERROR(  SUMIFS('P&amp;L (Q)'!$E30:$CN30,'P&amp;L (Q)'!$E$2:$CN$2,F$2,'P&amp;L (Q)'!$E$3:$CN$3,"&gt;="&amp;$C$2,'P&amp;L (Q)'!$E$3:$CN$3,"&lt;="&amp;$C$3),"błąd")))</f>
        <v>-14888</v>
      </c>
      <c r="G30" s="21">
        <f>IF(          $C$4 &lt;&gt;"-","błąd okresów",    IF(     G$2  ="-","",       IFERROR(  SUMIFS('P&amp;L (Q)'!$E30:$CN30,'P&amp;L (Q)'!$E$2:$CN$2,G$2,'P&amp;L (Q)'!$E$3:$CN$3,"&gt;="&amp;$C$2,'P&amp;L (Q)'!$E$3:$CN$3,"&lt;="&amp;$C$3),"błąd")))</f>
        <v>-8488</v>
      </c>
      <c r="H30" s="21">
        <f>IF(          $C$4 &lt;&gt;"-","błąd okresów",    IF(     H$2  ="-","",       IFERROR(  SUMIFS('P&amp;L (Q)'!$E30:$CN30,'P&amp;L (Q)'!$E$2:$CN$2,H$2,'P&amp;L (Q)'!$E$3:$CN$3,"&gt;="&amp;$C$2,'P&amp;L (Q)'!$E$3:$CN$3,"&lt;="&amp;$C$3),"błąd")))</f>
        <v>-2314</v>
      </c>
      <c r="I30" s="21">
        <f>IF(          $C$4 &lt;&gt;"-","błąd okresów",    IF(     I$2  ="-","",       IFERROR(  SUMIFS('P&amp;L (Q)'!$E30:$CN30,'P&amp;L (Q)'!$E$2:$CN$2,I$2,'P&amp;L (Q)'!$E$3:$CN$3,"&gt;="&amp;$C$2,'P&amp;L (Q)'!$E$3:$CN$3,"&lt;="&amp;$C$3),"błąd")))</f>
        <v>-4307</v>
      </c>
      <c r="J30" s="21">
        <f>IF(          $C$4 &lt;&gt;"-","błąd okresów",    IF(     J$2  ="-","",       IFERROR(  SUMIFS('P&amp;L (Q)'!$E30:$CN30,'P&amp;L (Q)'!$E$2:$CN$2,J$2,'P&amp;L (Q)'!$E$3:$CN$3,"&gt;="&amp;$C$2,'P&amp;L (Q)'!$E$3:$CN$3,"&lt;="&amp;$C$3),"błąd")))</f>
        <v>504</v>
      </c>
      <c r="K30" s="21">
        <f>IF(          $C$4 &lt;&gt;"-","błąd okresów",    IF(     K$2  ="-","",       IFERROR(  SUMIFS('P&amp;L (Q)'!$E30:$CN30,'P&amp;L (Q)'!$E$2:$CN$2,K$2,'P&amp;L (Q)'!$E$3:$CN$3,"&gt;="&amp;$C$2,'P&amp;L (Q)'!$E$3:$CN$3,"&lt;="&amp;$C$3),"błąd")))</f>
        <v>7445</v>
      </c>
      <c r="L30" s="21">
        <f>IF(          $C$4 &lt;&gt;"-","błąd okresów",    IF(     L$2  ="-","",       IFERROR(  SUMIFS('P&amp;L (Q)'!$E30:$CN30,'P&amp;L (Q)'!$E$2:$CN$2,L$2,'P&amp;L (Q)'!$E$3:$CN$3,"&gt;="&amp;$C$2,'P&amp;L (Q)'!$E$3:$CN$3,"&lt;="&amp;$C$3),"błąd")))</f>
        <v>-6978</v>
      </c>
      <c r="M30" s="21">
        <f>IF(          $C$4 &lt;&gt;"-","błąd okresów",    IF(     M$2  ="-","",       IFERROR(  SUMIFS('P&amp;L (Q)'!$E30:$CN30,'P&amp;L (Q)'!$E$2:$CN$2,M$2,'P&amp;L (Q)'!$E$3:$CN$3,"&gt;="&amp;$C$2,'P&amp;L (Q)'!$E$3:$CN$3,"&lt;="&amp;$C$3),"błąd")))</f>
        <v>5141</v>
      </c>
      <c r="N30" s="21">
        <f>IF(          $C$4 &lt;&gt;"-","błąd okresów",    IF(     N$2  ="-","",       IFERROR(  SUMIFS('P&amp;L (Q)'!$E30:$CN30,'P&amp;L (Q)'!$E$2:$CN$2,N$2,'P&amp;L (Q)'!$E$3:$CN$3,"&gt;="&amp;$C$2,'P&amp;L (Q)'!$E$3:$CN$3,"&lt;="&amp;$C$3),"błąd")))</f>
        <v>-4035</v>
      </c>
      <c r="O30" s="21">
        <f>IF(          $C$4 &lt;&gt;"-","błąd okresów",    IF(     O$2  ="-","",       IFERROR(  SUMIFS('P&amp;L (Q)'!$E30:$CN30,'P&amp;L (Q)'!$E$2:$CN$2,O$2,'P&amp;L (Q)'!$E$3:$CN$3,"&gt;="&amp;$C$2,'P&amp;L (Q)'!$E$3:$CN$3,"&lt;="&amp;$C$3),"błąd")))</f>
        <v>89</v>
      </c>
      <c r="P30" s="21">
        <f>IF(          $C$4 &lt;&gt;"-","błąd okresów",    IF(     P$2  ="-","",       IFERROR(  SUMIFS('P&amp;L (Q)'!$E30:$CN30,'P&amp;L (Q)'!$E$2:$CN$2,P$2,'P&amp;L (Q)'!$E$3:$CN$3,"&gt;="&amp;$C$2,'P&amp;L (Q)'!$E$3:$CN$3,"&lt;="&amp;$C$3),"błąd")))</f>
        <v>-8951</v>
      </c>
      <c r="Q30" s="21" t="str">
        <f>IF(          $C$4 &lt;&gt;"-","błąd okresów",    IF(     Q$2  ="-","",       IFERROR(  SUMIFS('P&amp;L (Q)'!$E30:$CN30,'P&amp;L (Q)'!$E$2:$CN$2,Q$2,'P&amp;L (Q)'!$E$3:$CN$3,"&gt;="&amp;$C$2,'P&amp;L (Q)'!$E$3:$CN$3,"&lt;="&amp;$C$3),"błąd")))</f>
        <v/>
      </c>
      <c r="R30" s="21" t="str">
        <f>IF(          $C$4 &lt;&gt;"-","błąd okresów",    IF(     R$2  ="-","",       IFERROR(  SUMIFS('P&amp;L (Q)'!$E30:$CN30,'P&amp;L (Q)'!$E$2:$CN$2,R$2,'P&amp;L (Q)'!$E$3:$CN$3,"&gt;="&amp;$C$2,'P&amp;L (Q)'!$E$3:$CN$3,"&lt;="&amp;$C$3),"błąd")))</f>
        <v/>
      </c>
      <c r="S30" s="21" t="str">
        <f>IF(          $C$4 &lt;&gt;"-","błąd okresów",    IF(     S$2  ="-","",       IFERROR(  SUMIFS('P&amp;L (Q)'!$E30:$CN30,'P&amp;L (Q)'!$E$2:$CN$2,S$2,'P&amp;L (Q)'!$E$3:$CN$3,"&gt;="&amp;$C$2,'P&amp;L (Q)'!$E$3:$CN$3,"&lt;="&amp;$C$3),"błąd")))</f>
        <v/>
      </c>
      <c r="T30" s="21" t="str">
        <f>IF(          $C$4 &lt;&gt;"-","błąd okresów",    IF(     T$2  ="-","",       IFERROR(  SUMIFS('P&amp;L (Q)'!$E30:$CN30,'P&amp;L (Q)'!$E$2:$CN$2,T$2,'P&amp;L (Q)'!$E$3:$CN$3,"&gt;="&amp;$C$2,'P&amp;L (Q)'!$E$3:$CN$3,"&lt;="&amp;$C$3),"błąd")))</f>
        <v/>
      </c>
      <c r="U30" s="21" t="str">
        <f>IF(          $C$4 &lt;&gt;"-","błąd okresów",    IF(     U$2  ="-","",       IFERROR(  SUMIFS('P&amp;L (Q)'!$E30:$CN30,'P&amp;L (Q)'!$E$2:$CN$2,U$2,'P&amp;L (Q)'!$E$3:$CN$3,"&gt;="&amp;$C$2,'P&amp;L (Q)'!$E$3:$CN$3,"&lt;="&amp;$C$3),"błąd")))</f>
        <v/>
      </c>
      <c r="V30" s="21" t="str">
        <f>IF(          $C$4 &lt;&gt;"-","błąd okresów",    IF(     V$2  ="-","",       IFERROR(  SUMIFS('P&amp;L (Q)'!$E30:$CN30,'P&amp;L (Q)'!$E$2:$CN$2,V$2,'P&amp;L (Q)'!$E$3:$CN$3,"&gt;="&amp;$C$2,'P&amp;L (Q)'!$E$3:$CN$3,"&lt;="&amp;$C$3),"błąd")))</f>
        <v/>
      </c>
      <c r="W30" s="21" t="str">
        <f>IF(          $C$4 &lt;&gt;"-","błąd okresów",    IF(     W$2  ="-","",       IFERROR(  SUMIFS('P&amp;L (Q)'!$E30:$CN30,'P&amp;L (Q)'!$E$2:$CN$2,W$2,'P&amp;L (Q)'!$E$3:$CN$3,"&gt;="&amp;$C$2,'P&amp;L (Q)'!$E$3:$CN$3,"&lt;="&amp;$C$3),"błąd")))</f>
        <v/>
      </c>
      <c r="X30" s="21" t="str">
        <f>IF(          $C$4 &lt;&gt;"-","błąd okresów",    IF(     X$2  ="-","",       IFERROR(  SUMIFS('P&amp;L (Q)'!$E30:$CN30,'P&amp;L (Q)'!$E$2:$CN$2,X$2,'P&amp;L (Q)'!$E$3:$CN$3,"&gt;="&amp;$C$2,'P&amp;L (Q)'!$E$3:$CN$3,"&lt;="&amp;$C$3),"błąd")))</f>
        <v/>
      </c>
      <c r="Y30" s="21" t="str">
        <f>IF(          $C$4 &lt;&gt;"-","błąd okresów",    IF(     Y$2  ="-","",       IFERROR(  SUMIFS('P&amp;L (Q)'!$E30:$CN30,'P&amp;L (Q)'!$E$2:$CN$2,Y$2,'P&amp;L (Q)'!$E$3:$CN$3,"&gt;="&amp;$C$2,'P&amp;L (Q)'!$E$3:$CN$3,"&lt;="&amp;$C$3),"błąd")))</f>
        <v/>
      </c>
      <c r="Z30" s="21" t="str">
        <f>IF(          $C$4 &lt;&gt;"-","błąd okresów",    IF(     Z$2  ="-","",       IFERROR(  SUMIFS('P&amp;L (Q)'!$E30:$CN30,'P&amp;L (Q)'!$E$2:$CN$2,Z$2,'P&amp;L (Q)'!$E$3:$CN$3,"&gt;="&amp;$C$2,'P&amp;L (Q)'!$E$3:$CN$3,"&lt;="&amp;$C$3),"błąd")))</f>
        <v/>
      </c>
      <c r="AB30" s="172">
        <f t="shared" ca="1" si="1"/>
        <v>-9040</v>
      </c>
      <c r="AD30" s="177">
        <f t="shared" ca="1" si="2"/>
        <v>-100.57303370786516</v>
      </c>
    </row>
    <row r="31" spans="2:30">
      <c r="B31" s="14" t="str">
        <f>IF('P&amp;L (Q)'!B31="","",'P&amp;L (Q)'!B31)</f>
        <v>26.Zabezpieczenie przepływów pieniężnych oraz wycena udziałów zgodnie z MSSF9 i zmiana wart. godziwej instr. kapitałowych</v>
      </c>
      <c r="C31" s="14"/>
      <c r="D31" s="14"/>
      <c r="E31" s="21">
        <f>IF(          $C$4 &lt;&gt;"-","błąd okresów",    IF(     E$2  ="-","",       IFERROR(  SUMIFS('P&amp;L (Q)'!$E31:$CN31,'P&amp;L (Q)'!$E$2:$CN$2,E$2,'P&amp;L (Q)'!$E$3:$CN$3,"&gt;="&amp;$C$2,'P&amp;L (Q)'!$E$3:$CN$3,"&lt;="&amp;$C$3),"błąd")))</f>
        <v>0</v>
      </c>
      <c r="F31" s="21">
        <f>IF(          $C$4 &lt;&gt;"-","błąd okresów",    IF(     F$2  ="-","",       IFERROR(  SUMIFS('P&amp;L (Q)'!$E31:$CN31,'P&amp;L (Q)'!$E$2:$CN$2,F$2,'P&amp;L (Q)'!$E$3:$CN$3,"&gt;="&amp;$C$2,'P&amp;L (Q)'!$E$3:$CN$3,"&lt;="&amp;$C$3),"błąd")))</f>
        <v>0</v>
      </c>
      <c r="G31" s="21">
        <f>IF(          $C$4 &lt;&gt;"-","błąd okresów",    IF(     G$2  ="-","",       IFERROR(  SUMIFS('P&amp;L (Q)'!$E31:$CN31,'P&amp;L (Q)'!$E$2:$CN$2,G$2,'P&amp;L (Q)'!$E$3:$CN$3,"&gt;="&amp;$C$2,'P&amp;L (Q)'!$E$3:$CN$3,"&lt;="&amp;$C$3),"błąd")))</f>
        <v>0</v>
      </c>
      <c r="H31" s="21">
        <f>IF(          $C$4 &lt;&gt;"-","błąd okresów",    IF(     H$2  ="-","",       IFERROR(  SUMIFS('P&amp;L (Q)'!$E31:$CN31,'P&amp;L (Q)'!$E$2:$CN$2,H$2,'P&amp;L (Q)'!$E$3:$CN$3,"&gt;="&amp;$C$2,'P&amp;L (Q)'!$E$3:$CN$3,"&lt;="&amp;$C$3),"błąd")))</f>
        <v>0</v>
      </c>
      <c r="I31" s="21">
        <f>IF(          $C$4 &lt;&gt;"-","błąd okresów",    IF(     I$2  ="-","",       IFERROR(  SUMIFS('P&amp;L (Q)'!$E31:$CN31,'P&amp;L (Q)'!$E$2:$CN$2,I$2,'P&amp;L (Q)'!$E$3:$CN$3,"&gt;="&amp;$C$2,'P&amp;L (Q)'!$E$3:$CN$3,"&lt;="&amp;$C$3),"błąd")))</f>
        <v>-479</v>
      </c>
      <c r="J31" s="21">
        <f>IF(          $C$4 &lt;&gt;"-","błąd okresów",    IF(     J$2  ="-","",       IFERROR(  SUMIFS('P&amp;L (Q)'!$E31:$CN31,'P&amp;L (Q)'!$E$2:$CN$2,J$2,'P&amp;L (Q)'!$E$3:$CN$3,"&gt;="&amp;$C$2,'P&amp;L (Q)'!$E$3:$CN$3,"&lt;="&amp;$C$3),"błąd")))</f>
        <v>1780</v>
      </c>
      <c r="K31" s="21">
        <f>IF(          $C$4 &lt;&gt;"-","błąd okresów",    IF(     K$2  ="-","",       IFERROR(  SUMIFS('P&amp;L (Q)'!$E31:$CN31,'P&amp;L (Q)'!$E$2:$CN$2,K$2,'P&amp;L (Q)'!$E$3:$CN$3,"&gt;="&amp;$C$2,'P&amp;L (Q)'!$E$3:$CN$3,"&lt;="&amp;$C$3),"błąd")))</f>
        <v>140</v>
      </c>
      <c r="L31" s="21">
        <f>IF(          $C$4 &lt;&gt;"-","błąd okresów",    IF(     L$2  ="-","",       IFERROR(  SUMIFS('P&amp;L (Q)'!$E31:$CN31,'P&amp;L (Q)'!$E$2:$CN$2,L$2,'P&amp;L (Q)'!$E$3:$CN$3,"&gt;="&amp;$C$2,'P&amp;L (Q)'!$E$3:$CN$3,"&lt;="&amp;$C$3),"błąd")))</f>
        <v>0</v>
      </c>
      <c r="M31" s="21">
        <f>IF(          $C$4 &lt;&gt;"-","błąd okresów",    IF(     M$2  ="-","",       IFERROR(  SUMIFS('P&amp;L (Q)'!$E31:$CN31,'P&amp;L (Q)'!$E$2:$CN$2,M$2,'P&amp;L (Q)'!$E$3:$CN$3,"&gt;="&amp;$C$2,'P&amp;L (Q)'!$E$3:$CN$3,"&lt;="&amp;$C$3),"błąd")))</f>
        <v>0</v>
      </c>
      <c r="N31" s="21">
        <f>IF(          $C$4 &lt;&gt;"-","błąd okresów",    IF(     N$2  ="-","",       IFERROR(  SUMIFS('P&amp;L (Q)'!$E31:$CN31,'P&amp;L (Q)'!$E$2:$CN$2,N$2,'P&amp;L (Q)'!$E$3:$CN$3,"&gt;="&amp;$C$2,'P&amp;L (Q)'!$E$3:$CN$3,"&lt;="&amp;$C$3),"błąd")))</f>
        <v>12</v>
      </c>
      <c r="O31" s="21">
        <f>IF(          $C$4 &lt;&gt;"-","błąd okresów",    IF(     O$2  ="-","",       IFERROR(  SUMIFS('P&amp;L (Q)'!$E31:$CN31,'P&amp;L (Q)'!$E$2:$CN$2,O$2,'P&amp;L (Q)'!$E$3:$CN$3,"&gt;="&amp;$C$2,'P&amp;L (Q)'!$E$3:$CN$3,"&lt;="&amp;$C$3),"błąd")))</f>
        <v>123</v>
      </c>
      <c r="P31" s="21">
        <f>IF(          $C$4 &lt;&gt;"-","błąd okresów",    IF(     P$2  ="-","",       IFERROR(  SUMIFS('P&amp;L (Q)'!$E31:$CN31,'P&amp;L (Q)'!$E$2:$CN$2,P$2,'P&amp;L (Q)'!$E$3:$CN$3,"&gt;="&amp;$C$2,'P&amp;L (Q)'!$E$3:$CN$3,"&lt;="&amp;$C$3),"błąd")))</f>
        <v>0</v>
      </c>
      <c r="Q31" s="21" t="str">
        <f>IF(          $C$4 &lt;&gt;"-","błąd okresów",    IF(     Q$2  ="-","",       IFERROR(  SUMIFS('P&amp;L (Q)'!$E31:$CN31,'P&amp;L (Q)'!$E$2:$CN$2,Q$2,'P&amp;L (Q)'!$E$3:$CN$3,"&gt;="&amp;$C$2,'P&amp;L (Q)'!$E$3:$CN$3,"&lt;="&amp;$C$3),"błąd")))</f>
        <v/>
      </c>
      <c r="R31" s="21" t="str">
        <f>IF(          $C$4 &lt;&gt;"-","błąd okresów",    IF(     R$2  ="-","",       IFERROR(  SUMIFS('P&amp;L (Q)'!$E31:$CN31,'P&amp;L (Q)'!$E$2:$CN$2,R$2,'P&amp;L (Q)'!$E$3:$CN$3,"&gt;="&amp;$C$2,'P&amp;L (Q)'!$E$3:$CN$3,"&lt;="&amp;$C$3),"błąd")))</f>
        <v/>
      </c>
      <c r="S31" s="21" t="str">
        <f>IF(          $C$4 &lt;&gt;"-","błąd okresów",    IF(     S$2  ="-","",       IFERROR(  SUMIFS('P&amp;L (Q)'!$E31:$CN31,'P&amp;L (Q)'!$E$2:$CN$2,S$2,'P&amp;L (Q)'!$E$3:$CN$3,"&gt;="&amp;$C$2,'P&amp;L (Q)'!$E$3:$CN$3,"&lt;="&amp;$C$3),"błąd")))</f>
        <v/>
      </c>
      <c r="T31" s="21" t="str">
        <f>IF(          $C$4 &lt;&gt;"-","błąd okresów",    IF(     T$2  ="-","",       IFERROR(  SUMIFS('P&amp;L (Q)'!$E31:$CN31,'P&amp;L (Q)'!$E$2:$CN$2,T$2,'P&amp;L (Q)'!$E$3:$CN$3,"&gt;="&amp;$C$2,'P&amp;L (Q)'!$E$3:$CN$3,"&lt;="&amp;$C$3),"błąd")))</f>
        <v/>
      </c>
      <c r="U31" s="21" t="str">
        <f>IF(          $C$4 &lt;&gt;"-","błąd okresów",    IF(     U$2  ="-","",       IFERROR(  SUMIFS('P&amp;L (Q)'!$E31:$CN31,'P&amp;L (Q)'!$E$2:$CN$2,U$2,'P&amp;L (Q)'!$E$3:$CN$3,"&gt;="&amp;$C$2,'P&amp;L (Q)'!$E$3:$CN$3,"&lt;="&amp;$C$3),"błąd")))</f>
        <v/>
      </c>
      <c r="V31" s="21" t="str">
        <f>IF(          $C$4 &lt;&gt;"-","błąd okresów",    IF(     V$2  ="-","",       IFERROR(  SUMIFS('P&amp;L (Q)'!$E31:$CN31,'P&amp;L (Q)'!$E$2:$CN$2,V$2,'P&amp;L (Q)'!$E$3:$CN$3,"&gt;="&amp;$C$2,'P&amp;L (Q)'!$E$3:$CN$3,"&lt;="&amp;$C$3),"błąd")))</f>
        <v/>
      </c>
      <c r="W31" s="21" t="str">
        <f>IF(          $C$4 &lt;&gt;"-","błąd okresów",    IF(     W$2  ="-","",       IFERROR(  SUMIFS('P&amp;L (Q)'!$E31:$CN31,'P&amp;L (Q)'!$E$2:$CN$2,W$2,'P&amp;L (Q)'!$E$3:$CN$3,"&gt;="&amp;$C$2,'P&amp;L (Q)'!$E$3:$CN$3,"&lt;="&amp;$C$3),"błąd")))</f>
        <v/>
      </c>
      <c r="X31" s="21" t="str">
        <f>IF(          $C$4 &lt;&gt;"-","błąd okresów",    IF(     X$2  ="-","",       IFERROR(  SUMIFS('P&amp;L (Q)'!$E31:$CN31,'P&amp;L (Q)'!$E$2:$CN$2,X$2,'P&amp;L (Q)'!$E$3:$CN$3,"&gt;="&amp;$C$2,'P&amp;L (Q)'!$E$3:$CN$3,"&lt;="&amp;$C$3),"błąd")))</f>
        <v/>
      </c>
      <c r="Y31" s="21" t="str">
        <f>IF(          $C$4 &lt;&gt;"-","błąd okresów",    IF(     Y$2  ="-","",       IFERROR(  SUMIFS('P&amp;L (Q)'!$E31:$CN31,'P&amp;L (Q)'!$E$2:$CN$2,Y$2,'P&amp;L (Q)'!$E$3:$CN$3,"&gt;="&amp;$C$2,'P&amp;L (Q)'!$E$3:$CN$3,"&lt;="&amp;$C$3),"błąd")))</f>
        <v/>
      </c>
      <c r="Z31" s="21" t="str">
        <f>IF(          $C$4 &lt;&gt;"-","błąd okresów",    IF(     Z$2  ="-","",       IFERROR(  SUMIFS('P&amp;L (Q)'!$E31:$CN31,'P&amp;L (Q)'!$E$2:$CN$2,Z$2,'P&amp;L (Q)'!$E$3:$CN$3,"&gt;="&amp;$C$2,'P&amp;L (Q)'!$E$3:$CN$3,"&lt;="&amp;$C$3),"błąd")))</f>
        <v/>
      </c>
      <c r="AB31" s="172">
        <f t="shared" ca="1" si="1"/>
        <v>-123</v>
      </c>
      <c r="AD31" s="177">
        <f t="shared" ca="1" si="2"/>
        <v>0</v>
      </c>
    </row>
    <row r="32" spans="2:30" ht="33" customHeight="1">
      <c r="B32" s="247" t="str">
        <f>IF('P&amp;L (Q)'!B32="","",'P&amp;L (Q)'!B32)</f>
        <v>27.Pozycje niepodlegające przeklasyfikowaniu do zysku/(straty) w kolejnych okresach sprawozdawczych:</v>
      </c>
      <c r="C32" s="14"/>
      <c r="D32" s="14"/>
      <c r="E32" s="21"/>
      <c r="F32" s="21"/>
      <c r="G32" s="21"/>
      <c r="H32" s="21"/>
      <c r="I32" s="21"/>
      <c r="J32" s="21"/>
      <c r="K32" s="21"/>
      <c r="L32" s="21"/>
      <c r="M32" s="21"/>
      <c r="N32" s="21"/>
      <c r="O32" s="21"/>
      <c r="P32" s="21"/>
      <c r="Q32" s="21"/>
      <c r="R32" s="21"/>
      <c r="S32" s="21"/>
      <c r="T32" s="21"/>
      <c r="U32" s="21"/>
      <c r="V32" s="21"/>
      <c r="W32" s="21"/>
      <c r="X32" s="21"/>
      <c r="Y32" s="21"/>
      <c r="Z32" s="21"/>
      <c r="AB32" s="172" t="str">
        <f t="shared" ca="1" si="1"/>
        <v/>
      </c>
      <c r="AD32" s="177" t="str">
        <f t="shared" ca="1" si="2"/>
        <v/>
      </c>
    </row>
    <row r="33" spans="2:30" ht="28.5" customHeight="1">
      <c r="B33" s="5" t="str">
        <f>IF('P&amp;L (Q)'!B33="","",'P&amp;L (Q)'!B33)</f>
        <v>28.Zyski/straty aktuarialne po uwzględnieniu odroczonego podatku dochodowego / Zmiana wartości godziwej instrumentów kapitałowych wycenianych wg wartości godziwej przez inne całkowite dochody</v>
      </c>
      <c r="C33" s="14"/>
      <c r="D33" s="14"/>
      <c r="E33" s="21">
        <f>IF(          $C$4 &lt;&gt;"-","błąd okresów",    IF(     E$2  ="-","",       IFERROR(  SUMIFS('P&amp;L (Q)'!$E33:$CN33,'P&amp;L (Q)'!$E$2:$CN$2,E$2,'P&amp;L (Q)'!$E$3:$CN$3,"&gt;="&amp;$C$2,'P&amp;L (Q)'!$E$3:$CN$3,"&lt;="&amp;$C$3),"błąd")))</f>
        <v>14</v>
      </c>
      <c r="F33" s="21">
        <f>IF(          $C$4 &lt;&gt;"-","błąd okresów",    IF(     F$2  ="-","",       IFERROR(  SUMIFS('P&amp;L (Q)'!$E33:$CN33,'P&amp;L (Q)'!$E$2:$CN$2,F$2,'P&amp;L (Q)'!$E$3:$CN$3,"&gt;="&amp;$C$2,'P&amp;L (Q)'!$E$3:$CN$3,"&lt;="&amp;$C$3),"błąd")))</f>
        <v>-196</v>
      </c>
      <c r="G33" s="21">
        <f>IF(          $C$4 &lt;&gt;"-","błąd okresów",    IF(     G$2  ="-","",       IFERROR(  SUMIFS('P&amp;L (Q)'!$E33:$CN33,'P&amp;L (Q)'!$E$2:$CN$2,G$2,'P&amp;L (Q)'!$E$3:$CN$3,"&gt;="&amp;$C$2,'P&amp;L (Q)'!$E$3:$CN$3,"&lt;="&amp;$C$3),"błąd")))</f>
        <v>270</v>
      </c>
      <c r="H33" s="21">
        <f>IF(          $C$4 &lt;&gt;"-","błąd okresów",    IF(     H$2  ="-","",       IFERROR(  SUMIFS('P&amp;L (Q)'!$E33:$CN33,'P&amp;L (Q)'!$E$2:$CN$2,H$2,'P&amp;L (Q)'!$E$3:$CN$3,"&gt;="&amp;$C$2,'P&amp;L (Q)'!$E$3:$CN$3,"&lt;="&amp;$C$3),"błąd")))</f>
        <v>68</v>
      </c>
      <c r="I33" s="21">
        <f>IF(          $C$4 &lt;&gt;"-","błąd okresów",    IF(     I$2  ="-","",       IFERROR(  SUMIFS('P&amp;L (Q)'!$E33:$CN33,'P&amp;L (Q)'!$E$2:$CN$2,I$2,'P&amp;L (Q)'!$E$3:$CN$3,"&gt;="&amp;$C$2,'P&amp;L (Q)'!$E$3:$CN$3,"&lt;="&amp;$C$3),"błąd")))</f>
        <v>-135</v>
      </c>
      <c r="J33" s="21">
        <f>IF(          $C$4 &lt;&gt;"-","błąd okresów",    IF(     J$2  ="-","",       IFERROR(  SUMIFS('P&amp;L (Q)'!$E33:$CN33,'P&amp;L (Q)'!$E$2:$CN$2,J$2,'P&amp;L (Q)'!$E$3:$CN$3,"&gt;="&amp;$C$2,'P&amp;L (Q)'!$E$3:$CN$3,"&lt;="&amp;$C$3),"błąd")))</f>
        <v>-159</v>
      </c>
      <c r="K33" s="21">
        <f>IF(          $C$4 &lt;&gt;"-","błąd okresów",    IF(     K$2  ="-","",       IFERROR(  SUMIFS('P&amp;L (Q)'!$E33:$CN33,'P&amp;L (Q)'!$E$2:$CN$2,K$2,'P&amp;L (Q)'!$E$3:$CN$3,"&gt;="&amp;$C$2,'P&amp;L (Q)'!$E$3:$CN$3,"&lt;="&amp;$C$3),"błąd")))</f>
        <v>-464</v>
      </c>
      <c r="L33" s="21">
        <f>IF(          $C$4 &lt;&gt;"-","błąd okresów",    IF(     L$2  ="-","",       IFERROR(  SUMIFS('P&amp;L (Q)'!$E33:$CN33,'P&amp;L (Q)'!$E$2:$CN$2,L$2,'P&amp;L (Q)'!$E$3:$CN$3,"&gt;="&amp;$C$2,'P&amp;L (Q)'!$E$3:$CN$3,"&lt;="&amp;$C$3),"błąd")))</f>
        <v>-428</v>
      </c>
      <c r="M33" s="21">
        <f>IF(          $C$4 &lt;&gt;"-","błąd okresów",    IF(     M$2  ="-","",       IFERROR(  SUMIFS('P&amp;L (Q)'!$E33:$CN33,'P&amp;L (Q)'!$E$2:$CN$2,M$2,'P&amp;L (Q)'!$E$3:$CN$3,"&gt;="&amp;$C$2,'P&amp;L (Q)'!$E$3:$CN$3,"&lt;="&amp;$C$3),"błąd")))</f>
        <v>-72</v>
      </c>
      <c r="N33" s="21">
        <f>IF(          $C$4 &lt;&gt;"-","błąd okresów",    IF(     N$2  ="-","",       IFERROR(  SUMIFS('P&amp;L (Q)'!$E33:$CN33,'P&amp;L (Q)'!$E$2:$CN$2,N$2,'P&amp;L (Q)'!$E$3:$CN$3,"&gt;="&amp;$C$2,'P&amp;L (Q)'!$E$3:$CN$3,"&lt;="&amp;$C$3),"błąd")))</f>
        <v>848</v>
      </c>
      <c r="O33" s="21">
        <f>IF(          $C$4 &lt;&gt;"-","błąd okresów",    IF(     O$2  ="-","",       IFERROR(  SUMIFS('P&amp;L (Q)'!$E33:$CN33,'P&amp;L (Q)'!$E$2:$CN$2,O$2,'P&amp;L (Q)'!$E$3:$CN$3,"&gt;="&amp;$C$2,'P&amp;L (Q)'!$E$3:$CN$3,"&lt;="&amp;$C$3),"błąd")))</f>
        <v>-497</v>
      </c>
      <c r="P33" s="21">
        <f>IF(          $C$4 &lt;&gt;"-","błąd okresów",    IF(     P$2  ="-","",       IFERROR(  SUMIFS('P&amp;L (Q)'!$E33:$CN33,'P&amp;L (Q)'!$E$2:$CN$2,P$2,'P&amp;L (Q)'!$E$3:$CN$3,"&gt;="&amp;$C$2,'P&amp;L (Q)'!$E$3:$CN$3,"&lt;="&amp;$C$3),"błąd")))</f>
        <v>448</v>
      </c>
      <c r="Q33" s="21" t="str">
        <f>IF(          $C$4 &lt;&gt;"-","błąd okresów",    IF(     Q$2  ="-","",       IFERROR(  SUMIFS('P&amp;L (Q)'!$E33:$CN33,'P&amp;L (Q)'!$E$2:$CN$2,Q$2,'P&amp;L (Q)'!$E$3:$CN$3,"&gt;="&amp;$C$2,'P&amp;L (Q)'!$E$3:$CN$3,"&lt;="&amp;$C$3),"błąd")))</f>
        <v/>
      </c>
      <c r="R33" s="21" t="str">
        <f>IF(          $C$4 &lt;&gt;"-","błąd okresów",    IF(     R$2  ="-","",       IFERROR(  SUMIFS('P&amp;L (Q)'!$E33:$CN33,'P&amp;L (Q)'!$E$2:$CN$2,R$2,'P&amp;L (Q)'!$E$3:$CN$3,"&gt;="&amp;$C$2,'P&amp;L (Q)'!$E$3:$CN$3,"&lt;="&amp;$C$3),"błąd")))</f>
        <v/>
      </c>
      <c r="S33" s="21" t="str">
        <f>IF(          $C$4 &lt;&gt;"-","błąd okresów",    IF(     S$2  ="-","",       IFERROR(  SUMIFS('P&amp;L (Q)'!$E33:$CN33,'P&amp;L (Q)'!$E$2:$CN$2,S$2,'P&amp;L (Q)'!$E$3:$CN$3,"&gt;="&amp;$C$2,'P&amp;L (Q)'!$E$3:$CN$3,"&lt;="&amp;$C$3),"błąd")))</f>
        <v/>
      </c>
      <c r="T33" s="21" t="str">
        <f>IF(          $C$4 &lt;&gt;"-","błąd okresów",    IF(     T$2  ="-","",       IFERROR(  SUMIFS('P&amp;L (Q)'!$E33:$CN33,'P&amp;L (Q)'!$E$2:$CN$2,T$2,'P&amp;L (Q)'!$E$3:$CN$3,"&gt;="&amp;$C$2,'P&amp;L (Q)'!$E$3:$CN$3,"&lt;="&amp;$C$3),"błąd")))</f>
        <v/>
      </c>
      <c r="U33" s="21" t="str">
        <f>IF(          $C$4 &lt;&gt;"-","błąd okresów",    IF(     U$2  ="-","",       IFERROR(  SUMIFS('P&amp;L (Q)'!$E33:$CN33,'P&amp;L (Q)'!$E$2:$CN$2,U$2,'P&amp;L (Q)'!$E$3:$CN$3,"&gt;="&amp;$C$2,'P&amp;L (Q)'!$E$3:$CN$3,"&lt;="&amp;$C$3),"błąd")))</f>
        <v/>
      </c>
      <c r="V33" s="21" t="str">
        <f>IF(          $C$4 &lt;&gt;"-","błąd okresów",    IF(     V$2  ="-","",       IFERROR(  SUMIFS('P&amp;L (Q)'!$E33:$CN33,'P&amp;L (Q)'!$E$2:$CN$2,V$2,'P&amp;L (Q)'!$E$3:$CN$3,"&gt;="&amp;$C$2,'P&amp;L (Q)'!$E$3:$CN$3,"&lt;="&amp;$C$3),"błąd")))</f>
        <v/>
      </c>
      <c r="W33" s="21" t="str">
        <f>IF(          $C$4 &lt;&gt;"-","błąd okresów",    IF(     W$2  ="-","",       IFERROR(  SUMIFS('P&amp;L (Q)'!$E33:$CN33,'P&amp;L (Q)'!$E$2:$CN$2,W$2,'P&amp;L (Q)'!$E$3:$CN$3,"&gt;="&amp;$C$2,'P&amp;L (Q)'!$E$3:$CN$3,"&lt;="&amp;$C$3),"błąd")))</f>
        <v/>
      </c>
      <c r="X33" s="21" t="str">
        <f>IF(          $C$4 &lt;&gt;"-","błąd okresów",    IF(     X$2  ="-","",       IFERROR(  SUMIFS('P&amp;L (Q)'!$E33:$CN33,'P&amp;L (Q)'!$E$2:$CN$2,X$2,'P&amp;L (Q)'!$E$3:$CN$3,"&gt;="&amp;$C$2,'P&amp;L (Q)'!$E$3:$CN$3,"&lt;="&amp;$C$3),"błąd")))</f>
        <v/>
      </c>
      <c r="Y33" s="21" t="str">
        <f>IF(          $C$4 &lt;&gt;"-","błąd okresów",    IF(     Y$2  ="-","",       IFERROR(  SUMIFS('P&amp;L (Q)'!$E33:$CN33,'P&amp;L (Q)'!$E$2:$CN$2,Y$2,'P&amp;L (Q)'!$E$3:$CN$3,"&gt;="&amp;$C$2,'P&amp;L (Q)'!$E$3:$CN$3,"&lt;="&amp;$C$3),"błąd")))</f>
        <v/>
      </c>
      <c r="Z33" s="21" t="str">
        <f>IF(          $C$4 &lt;&gt;"-","błąd okresów",    IF(     Z$2  ="-","",       IFERROR(  SUMIFS('P&amp;L (Q)'!$E33:$CN33,'P&amp;L (Q)'!$E$2:$CN$2,Z$2,'P&amp;L (Q)'!$E$3:$CN$3,"&gt;="&amp;$C$2,'P&amp;L (Q)'!$E$3:$CN$3,"&lt;="&amp;$C$3),"błąd")))</f>
        <v/>
      </c>
      <c r="AB33" s="172">
        <f t="shared" ca="1" si="1"/>
        <v>945</v>
      </c>
      <c r="AD33" s="177">
        <f t="shared" ca="1" si="2"/>
        <v>-0.90140845070422537</v>
      </c>
    </row>
    <row r="34" spans="2:30">
      <c r="B34" s="50" t="str">
        <f>IF('P&amp;L (Q)'!B34="","",'P&amp;L (Q)'!B34)</f>
        <v>29.Inne całkowite dochody netto</v>
      </c>
      <c r="C34" s="50"/>
      <c r="D34" s="50"/>
      <c r="E34" s="54">
        <f>IF(          $C$4 &lt;&gt;"-","błąd okresów",    IF(     E$2  ="-","",       IFERROR(  SUMIFS('P&amp;L (Q)'!$E34:$CN34,'P&amp;L (Q)'!$E$2:$CN$2,E$2,'P&amp;L (Q)'!$E$3:$CN$3,"&gt;="&amp;$C$2,'P&amp;L (Q)'!$E$3:$CN$3,"&lt;="&amp;$C$3),"błąd")))</f>
        <v>-423</v>
      </c>
      <c r="F34" s="54">
        <f>IF(          $C$4 &lt;&gt;"-","błąd okresów",    IF(     F$2  ="-","",       IFERROR(  SUMIFS('P&amp;L (Q)'!$E34:$CN34,'P&amp;L (Q)'!$E$2:$CN$2,F$2,'P&amp;L (Q)'!$E$3:$CN$3,"&gt;="&amp;$C$2,'P&amp;L (Q)'!$E$3:$CN$3,"&lt;="&amp;$C$3),"błąd")))</f>
        <v>-15084</v>
      </c>
      <c r="G34" s="54">
        <f>IF(          $C$4 &lt;&gt;"-","błąd okresów",    IF(     G$2  ="-","",       IFERROR(  SUMIFS('P&amp;L (Q)'!$E34:$CN34,'P&amp;L (Q)'!$E$2:$CN$2,G$2,'P&amp;L (Q)'!$E$3:$CN$3,"&gt;="&amp;$C$2,'P&amp;L (Q)'!$E$3:$CN$3,"&lt;="&amp;$C$3),"błąd")))</f>
        <v>-8218</v>
      </c>
      <c r="H34" s="54">
        <f>IF(          $C$4 &lt;&gt;"-","błąd okresów",    IF(     H$2  ="-","",       IFERROR(  SUMIFS('P&amp;L (Q)'!$E34:$CN34,'P&amp;L (Q)'!$E$2:$CN$2,H$2,'P&amp;L (Q)'!$E$3:$CN$3,"&gt;="&amp;$C$2,'P&amp;L (Q)'!$E$3:$CN$3,"&lt;="&amp;$C$3),"błąd")))</f>
        <v>-2246</v>
      </c>
      <c r="I34" s="54">
        <f>IF(          $C$4 &lt;&gt;"-","błąd okresów",    IF(     I$2  ="-","",       IFERROR(  SUMIFS('P&amp;L (Q)'!$E34:$CN34,'P&amp;L (Q)'!$E$2:$CN$2,I$2,'P&amp;L (Q)'!$E$3:$CN$3,"&gt;="&amp;$C$2,'P&amp;L (Q)'!$E$3:$CN$3,"&lt;="&amp;$C$3),"błąd")))</f>
        <v>-4921</v>
      </c>
      <c r="J34" s="54">
        <f>IF(          $C$4 &lt;&gt;"-","błąd okresów",    IF(     J$2  ="-","",       IFERROR(  SUMIFS('P&amp;L (Q)'!$E34:$CN34,'P&amp;L (Q)'!$E$2:$CN$2,J$2,'P&amp;L (Q)'!$E$3:$CN$3,"&gt;="&amp;$C$2,'P&amp;L (Q)'!$E$3:$CN$3,"&lt;="&amp;$C$3),"błąd")))</f>
        <v>2125</v>
      </c>
      <c r="K34" s="54">
        <f>IF(          $C$4 &lt;&gt;"-","błąd okresów",    IF(     K$2  ="-","",       IFERROR(  SUMIFS('P&amp;L (Q)'!$E34:$CN34,'P&amp;L (Q)'!$E$2:$CN$2,K$2,'P&amp;L (Q)'!$E$3:$CN$3,"&gt;="&amp;$C$2,'P&amp;L (Q)'!$E$3:$CN$3,"&lt;="&amp;$C$3),"błąd")))</f>
        <v>7121</v>
      </c>
      <c r="L34" s="54">
        <f>IF(          $C$4 &lt;&gt;"-","błąd okresów",    IF(     L$2  ="-","",       IFERROR(  SUMIFS('P&amp;L (Q)'!$E34:$CN34,'P&amp;L (Q)'!$E$2:$CN$2,L$2,'P&amp;L (Q)'!$E$3:$CN$3,"&gt;="&amp;$C$2,'P&amp;L (Q)'!$E$3:$CN$3,"&lt;="&amp;$C$3),"błąd")))</f>
        <v>-7406</v>
      </c>
      <c r="M34" s="54">
        <f>IF(          $C$4 &lt;&gt;"-","błąd okresów",    IF(     M$2  ="-","",       IFERROR(  SUMIFS('P&amp;L (Q)'!$E34:$CN34,'P&amp;L (Q)'!$E$2:$CN$2,M$2,'P&amp;L (Q)'!$E$3:$CN$3,"&gt;="&amp;$C$2,'P&amp;L (Q)'!$E$3:$CN$3,"&lt;="&amp;$C$3),"błąd")))</f>
        <v>5069</v>
      </c>
      <c r="N34" s="54">
        <f>IF(          $C$4 &lt;&gt;"-","błąd okresów",    IF(     N$2  ="-","",       IFERROR(  SUMIFS('P&amp;L (Q)'!$E34:$CN34,'P&amp;L (Q)'!$E$2:$CN$2,N$2,'P&amp;L (Q)'!$E$3:$CN$3,"&gt;="&amp;$C$2,'P&amp;L (Q)'!$E$3:$CN$3,"&lt;="&amp;$C$3),"błąd")))</f>
        <v>-3175</v>
      </c>
      <c r="O34" s="54">
        <f>IF(          $C$4 &lt;&gt;"-","błąd okresów",    IF(     O$2  ="-","",       IFERROR(  SUMIFS('P&amp;L (Q)'!$E34:$CN34,'P&amp;L (Q)'!$E$2:$CN$2,O$2,'P&amp;L (Q)'!$E$3:$CN$3,"&gt;="&amp;$C$2,'P&amp;L (Q)'!$E$3:$CN$3,"&lt;="&amp;$C$3),"błąd")))</f>
        <v>-285</v>
      </c>
      <c r="P34" s="54">
        <f>IF(          $C$4 &lt;&gt;"-","błąd okresów",    IF(     P$2  ="-","",       IFERROR(  SUMIFS('P&amp;L (Q)'!$E34:$CN34,'P&amp;L (Q)'!$E$2:$CN$2,P$2,'P&amp;L (Q)'!$E$3:$CN$3,"&gt;="&amp;$C$2,'P&amp;L (Q)'!$E$3:$CN$3,"&lt;="&amp;$C$3),"błąd")))</f>
        <v>-8503</v>
      </c>
      <c r="Q34" s="54" t="str">
        <f>IF(          $C$4 &lt;&gt;"-","błąd okresów",    IF(     Q$2  ="-","",       IFERROR(  SUMIFS('P&amp;L (Q)'!$E34:$CN34,'P&amp;L (Q)'!$E$2:$CN$2,Q$2,'P&amp;L (Q)'!$E$3:$CN$3,"&gt;="&amp;$C$2,'P&amp;L (Q)'!$E$3:$CN$3,"&lt;="&amp;$C$3),"błąd")))</f>
        <v/>
      </c>
      <c r="R34" s="54" t="str">
        <f>IF(          $C$4 &lt;&gt;"-","błąd okresów",    IF(     R$2  ="-","",       IFERROR(  SUMIFS('P&amp;L (Q)'!$E34:$CN34,'P&amp;L (Q)'!$E$2:$CN$2,R$2,'P&amp;L (Q)'!$E$3:$CN$3,"&gt;="&amp;$C$2,'P&amp;L (Q)'!$E$3:$CN$3,"&lt;="&amp;$C$3),"błąd")))</f>
        <v/>
      </c>
      <c r="S34" s="54" t="str">
        <f>IF(          $C$4 &lt;&gt;"-","błąd okresów",    IF(     S$2  ="-","",       IFERROR(  SUMIFS('P&amp;L (Q)'!$E34:$CN34,'P&amp;L (Q)'!$E$2:$CN$2,S$2,'P&amp;L (Q)'!$E$3:$CN$3,"&gt;="&amp;$C$2,'P&amp;L (Q)'!$E$3:$CN$3,"&lt;="&amp;$C$3),"błąd")))</f>
        <v/>
      </c>
      <c r="T34" s="54" t="str">
        <f>IF(          $C$4 &lt;&gt;"-","błąd okresów",    IF(     T$2  ="-","",       IFERROR(  SUMIFS('P&amp;L (Q)'!$E34:$CN34,'P&amp;L (Q)'!$E$2:$CN$2,T$2,'P&amp;L (Q)'!$E$3:$CN$3,"&gt;="&amp;$C$2,'P&amp;L (Q)'!$E$3:$CN$3,"&lt;="&amp;$C$3),"błąd")))</f>
        <v/>
      </c>
      <c r="U34" s="54" t="str">
        <f>IF(          $C$4 &lt;&gt;"-","błąd okresów",    IF(     U$2  ="-","",       IFERROR(  SUMIFS('P&amp;L (Q)'!$E34:$CN34,'P&amp;L (Q)'!$E$2:$CN$2,U$2,'P&amp;L (Q)'!$E$3:$CN$3,"&gt;="&amp;$C$2,'P&amp;L (Q)'!$E$3:$CN$3,"&lt;="&amp;$C$3),"błąd")))</f>
        <v/>
      </c>
      <c r="V34" s="54" t="str">
        <f>IF(          $C$4 &lt;&gt;"-","błąd okresów",    IF(     V$2  ="-","",       IFERROR(  SUMIFS('P&amp;L (Q)'!$E34:$CN34,'P&amp;L (Q)'!$E$2:$CN$2,V$2,'P&amp;L (Q)'!$E$3:$CN$3,"&gt;="&amp;$C$2,'P&amp;L (Q)'!$E$3:$CN$3,"&lt;="&amp;$C$3),"błąd")))</f>
        <v/>
      </c>
      <c r="W34" s="54" t="str">
        <f>IF(          $C$4 &lt;&gt;"-","błąd okresów",    IF(     W$2  ="-","",       IFERROR(  SUMIFS('P&amp;L (Q)'!$E34:$CN34,'P&amp;L (Q)'!$E$2:$CN$2,W$2,'P&amp;L (Q)'!$E$3:$CN$3,"&gt;="&amp;$C$2,'P&amp;L (Q)'!$E$3:$CN$3,"&lt;="&amp;$C$3),"błąd")))</f>
        <v/>
      </c>
      <c r="X34" s="54" t="str">
        <f>IF(          $C$4 &lt;&gt;"-","błąd okresów",    IF(     X$2  ="-","",       IFERROR(  SUMIFS('P&amp;L (Q)'!$E34:$CN34,'P&amp;L (Q)'!$E$2:$CN$2,X$2,'P&amp;L (Q)'!$E$3:$CN$3,"&gt;="&amp;$C$2,'P&amp;L (Q)'!$E$3:$CN$3,"&lt;="&amp;$C$3),"błąd")))</f>
        <v/>
      </c>
      <c r="Y34" s="54" t="str">
        <f>IF(          $C$4 &lt;&gt;"-","błąd okresów",    IF(     Y$2  ="-","",       IFERROR(  SUMIFS('P&amp;L (Q)'!$E34:$CN34,'P&amp;L (Q)'!$E$2:$CN$2,Y$2,'P&amp;L (Q)'!$E$3:$CN$3,"&gt;="&amp;$C$2,'P&amp;L (Q)'!$E$3:$CN$3,"&lt;="&amp;$C$3),"błąd")))</f>
        <v/>
      </c>
      <c r="Z34" s="54" t="str">
        <f>IF(          $C$4 &lt;&gt;"-","błąd okresów",    IF(     Z$2  ="-","",       IFERROR(  SUMIFS('P&amp;L (Q)'!$E34:$CN34,'P&amp;L (Q)'!$E$2:$CN$2,Z$2,'P&amp;L (Q)'!$E$3:$CN$3,"&gt;="&amp;$C$2,'P&amp;L (Q)'!$E$3:$CN$3,"&lt;="&amp;$C$3),"błąd")))</f>
        <v/>
      </c>
      <c r="AB34" s="172">
        <f t="shared" ca="1" si="1"/>
        <v>-8218</v>
      </c>
      <c r="AD34" s="177">
        <f t="shared" ca="1" si="2"/>
        <v>29.835087719298247</v>
      </c>
    </row>
    <row r="35" spans="2:30" ht="36.75" customHeight="1">
      <c r="B35" s="51" t="str">
        <f>IF('P&amp;L (Q)'!B35="","",'P&amp;L (Q)'!B35)</f>
        <v>30.Całkowity dochód za okres</v>
      </c>
      <c r="C35" s="51"/>
      <c r="D35" s="51"/>
      <c r="E35" s="57">
        <f>IF(          $C$4 &lt;&gt;"-","błąd okresów",    IF(     E$2  ="-","",       IFERROR(  SUMIFS('P&amp;L (Q)'!$E35:$CN35,'P&amp;L (Q)'!$E$2:$CN$2,E$2,'P&amp;L (Q)'!$E$3:$CN$3,"&gt;="&amp;$C$2,'P&amp;L (Q)'!$E$3:$CN$3,"&lt;="&amp;$C$3),"błąd")))</f>
        <v>40975</v>
      </c>
      <c r="F35" s="57">
        <f>IF(          $C$4 &lt;&gt;"-","błąd okresów",    IF(     F$2  ="-","",       IFERROR(  SUMIFS('P&amp;L (Q)'!$E35:$CN35,'P&amp;L (Q)'!$E$2:$CN$2,F$2,'P&amp;L (Q)'!$E$3:$CN$3,"&gt;="&amp;$C$2,'P&amp;L (Q)'!$E$3:$CN$3,"&lt;="&amp;$C$3),"błąd")))</f>
        <v>21389</v>
      </c>
      <c r="G35" s="57">
        <f>IF(          $C$4 &lt;&gt;"-","błąd okresów",    IF(     G$2  ="-","",       IFERROR(  SUMIFS('P&amp;L (Q)'!$E35:$CN35,'P&amp;L (Q)'!$E$2:$CN$2,G$2,'P&amp;L (Q)'!$E$3:$CN$3,"&gt;="&amp;$C$2,'P&amp;L (Q)'!$E$3:$CN$3,"&lt;="&amp;$C$3),"błąd")))</f>
        <v>36660</v>
      </c>
      <c r="H35" s="57">
        <f>IF(          $C$4 &lt;&gt;"-","błąd okresów",    IF(     H$2  ="-","",       IFERROR(  SUMIFS('P&amp;L (Q)'!$E35:$CN35,'P&amp;L (Q)'!$E$2:$CN$2,H$2,'P&amp;L (Q)'!$E$3:$CN$3,"&gt;="&amp;$C$2,'P&amp;L (Q)'!$E$3:$CN$3,"&lt;="&amp;$C$3),"błąd")))</f>
        <v>46787</v>
      </c>
      <c r="I35" s="57">
        <f>IF(          $C$4 &lt;&gt;"-","błąd okresów",    IF(     I$2  ="-","",       IFERROR(  SUMIFS('P&amp;L (Q)'!$E35:$CN35,'P&amp;L (Q)'!$E$2:$CN$2,I$2,'P&amp;L (Q)'!$E$3:$CN$3,"&gt;="&amp;$C$2,'P&amp;L (Q)'!$E$3:$CN$3,"&lt;="&amp;$C$3),"błąd")))</f>
        <v>51685.999999999993</v>
      </c>
      <c r="J35" s="57">
        <f>IF(          $C$4 &lt;&gt;"-","błąd okresów",    IF(     J$2  ="-","",       IFERROR(  SUMIFS('P&amp;L (Q)'!$E35:$CN35,'P&amp;L (Q)'!$E$2:$CN$2,J$2,'P&amp;L (Q)'!$E$3:$CN$3,"&gt;="&amp;$C$2,'P&amp;L (Q)'!$E$3:$CN$3,"&lt;="&amp;$C$3),"błąd")))</f>
        <v>66621</v>
      </c>
      <c r="K35" s="57">
        <f>IF(          $C$4 &lt;&gt;"-","błąd okresów",    IF(     K$2  ="-","",       IFERROR(  SUMIFS('P&amp;L (Q)'!$E35:$CN35,'P&amp;L (Q)'!$E$2:$CN$2,K$2,'P&amp;L (Q)'!$E$3:$CN$3,"&gt;="&amp;$C$2,'P&amp;L (Q)'!$E$3:$CN$3,"&lt;="&amp;$C$3),"błąd")))</f>
        <v>77515</v>
      </c>
      <c r="L35" s="57">
        <f>IF(          $C$4 &lt;&gt;"-","błąd okresów",    IF(     L$2  ="-","",       IFERROR(  SUMIFS('P&amp;L (Q)'!$E35:$CN35,'P&amp;L (Q)'!$E$2:$CN$2,L$2,'P&amp;L (Q)'!$E$3:$CN$3,"&gt;="&amp;$C$2,'P&amp;L (Q)'!$E$3:$CN$3,"&lt;="&amp;$C$3),"błąd")))</f>
        <v>80553</v>
      </c>
      <c r="M35" s="57">
        <f>IF(          $C$4 &lt;&gt;"-","błąd okresów",    IF(     M$2  ="-","",       IFERROR(  SUMIFS('P&amp;L (Q)'!$E35:$CN35,'P&amp;L (Q)'!$E$2:$CN$2,M$2,'P&amp;L (Q)'!$E$3:$CN$3,"&gt;="&amp;$C$2,'P&amp;L (Q)'!$E$3:$CN$3,"&lt;="&amp;$C$3),"błąd")))</f>
        <v>69337</v>
      </c>
      <c r="N35" s="57">
        <f>IF(          $C$4 &lt;&gt;"-","błąd okresów",    IF(     N$2  ="-","",       IFERROR(  SUMIFS('P&amp;L (Q)'!$E35:$CN35,'P&amp;L (Q)'!$E$2:$CN$2,N$2,'P&amp;L (Q)'!$E$3:$CN$3,"&gt;="&amp;$C$2,'P&amp;L (Q)'!$E$3:$CN$3,"&lt;="&amp;$C$3),"błąd")))</f>
        <v>41516.433358278446</v>
      </c>
      <c r="O35" s="57">
        <f>IF(          $C$4 &lt;&gt;"-","błąd okresów",    IF(     O$2  ="-","",       IFERROR(  SUMIFS('P&amp;L (Q)'!$E35:$CN35,'P&amp;L (Q)'!$E$2:$CN$2,O$2,'P&amp;L (Q)'!$E$3:$CN$3,"&gt;="&amp;$C$2,'P&amp;L (Q)'!$E$3:$CN$3,"&lt;="&amp;$C$3),"błąd")))</f>
        <v>82185</v>
      </c>
      <c r="P35" s="57">
        <f>IF(          $C$4 &lt;&gt;"-","błąd okresów",    IF(     P$2  ="-","",       IFERROR(  SUMIFS('P&amp;L (Q)'!$E35:$CN35,'P&amp;L (Q)'!$E$2:$CN$2,P$2,'P&amp;L (Q)'!$E$3:$CN$3,"&gt;="&amp;$C$2,'P&amp;L (Q)'!$E$3:$CN$3,"&lt;="&amp;$C$3),"błąd")))</f>
        <v>58906</v>
      </c>
      <c r="Q35" s="57" t="str">
        <f>IF(          $C$4 &lt;&gt;"-","błąd okresów",    IF(     Q$2  ="-","",       IFERROR(  SUMIFS('P&amp;L (Q)'!$E35:$CN35,'P&amp;L (Q)'!$E$2:$CN$2,Q$2,'P&amp;L (Q)'!$E$3:$CN$3,"&gt;="&amp;$C$2,'P&amp;L (Q)'!$E$3:$CN$3,"&lt;="&amp;$C$3),"błąd")))</f>
        <v/>
      </c>
      <c r="R35" s="57" t="str">
        <f>IF(          $C$4 &lt;&gt;"-","błąd okresów",    IF(     R$2  ="-","",       IFERROR(  SUMIFS('P&amp;L (Q)'!$E35:$CN35,'P&amp;L (Q)'!$E$2:$CN$2,R$2,'P&amp;L (Q)'!$E$3:$CN$3,"&gt;="&amp;$C$2,'P&amp;L (Q)'!$E$3:$CN$3,"&lt;="&amp;$C$3),"błąd")))</f>
        <v/>
      </c>
      <c r="S35" s="57" t="str">
        <f>IF(          $C$4 &lt;&gt;"-","błąd okresów",    IF(     S$2  ="-","",       IFERROR(  SUMIFS('P&amp;L (Q)'!$E35:$CN35,'P&amp;L (Q)'!$E$2:$CN$2,S$2,'P&amp;L (Q)'!$E$3:$CN$3,"&gt;="&amp;$C$2,'P&amp;L (Q)'!$E$3:$CN$3,"&lt;="&amp;$C$3),"błąd")))</f>
        <v/>
      </c>
      <c r="T35" s="57" t="str">
        <f>IF(          $C$4 &lt;&gt;"-","błąd okresów",    IF(     T$2  ="-","",       IFERROR(  SUMIFS('P&amp;L (Q)'!$E35:$CN35,'P&amp;L (Q)'!$E$2:$CN$2,T$2,'P&amp;L (Q)'!$E$3:$CN$3,"&gt;="&amp;$C$2,'P&amp;L (Q)'!$E$3:$CN$3,"&lt;="&amp;$C$3),"błąd")))</f>
        <v/>
      </c>
      <c r="U35" s="57" t="str">
        <f>IF(          $C$4 &lt;&gt;"-","błąd okresów",    IF(     U$2  ="-","",       IFERROR(  SUMIFS('P&amp;L (Q)'!$E35:$CN35,'P&amp;L (Q)'!$E$2:$CN$2,U$2,'P&amp;L (Q)'!$E$3:$CN$3,"&gt;="&amp;$C$2,'P&amp;L (Q)'!$E$3:$CN$3,"&lt;="&amp;$C$3),"błąd")))</f>
        <v/>
      </c>
      <c r="V35" s="57" t="str">
        <f>IF(          $C$4 &lt;&gt;"-","błąd okresów",    IF(     V$2  ="-","",       IFERROR(  SUMIFS('P&amp;L (Q)'!$E35:$CN35,'P&amp;L (Q)'!$E$2:$CN$2,V$2,'P&amp;L (Q)'!$E$3:$CN$3,"&gt;="&amp;$C$2,'P&amp;L (Q)'!$E$3:$CN$3,"&lt;="&amp;$C$3),"błąd")))</f>
        <v/>
      </c>
      <c r="W35" s="57" t="str">
        <f>IF(          $C$4 &lt;&gt;"-","błąd okresów",    IF(     W$2  ="-","",       IFERROR(  SUMIFS('P&amp;L (Q)'!$E35:$CN35,'P&amp;L (Q)'!$E$2:$CN$2,W$2,'P&amp;L (Q)'!$E$3:$CN$3,"&gt;="&amp;$C$2,'P&amp;L (Q)'!$E$3:$CN$3,"&lt;="&amp;$C$3),"błąd")))</f>
        <v/>
      </c>
      <c r="X35" s="57" t="str">
        <f>IF(          $C$4 &lt;&gt;"-","błąd okresów",    IF(     X$2  ="-","",       IFERROR(  SUMIFS('P&amp;L (Q)'!$E35:$CN35,'P&amp;L (Q)'!$E$2:$CN$2,X$2,'P&amp;L (Q)'!$E$3:$CN$3,"&gt;="&amp;$C$2,'P&amp;L (Q)'!$E$3:$CN$3,"&lt;="&amp;$C$3),"błąd")))</f>
        <v/>
      </c>
      <c r="Y35" s="57" t="str">
        <f>IF(          $C$4 &lt;&gt;"-","błąd okresów",    IF(     Y$2  ="-","",       IFERROR(  SUMIFS('P&amp;L (Q)'!$E35:$CN35,'P&amp;L (Q)'!$E$2:$CN$2,Y$2,'P&amp;L (Q)'!$E$3:$CN$3,"&gt;="&amp;$C$2,'P&amp;L (Q)'!$E$3:$CN$3,"&lt;="&amp;$C$3),"błąd")))</f>
        <v/>
      </c>
      <c r="Z35" s="57" t="str">
        <f>IF(          $C$4 &lt;&gt;"-","błąd okresów",    IF(     Z$2  ="-","",       IFERROR(  SUMIFS('P&amp;L (Q)'!$E35:$CN35,'P&amp;L (Q)'!$E$2:$CN$2,Z$2,'P&amp;L (Q)'!$E$3:$CN$3,"&gt;="&amp;$C$2,'P&amp;L (Q)'!$E$3:$CN$3,"&lt;="&amp;$C$3),"błąd")))</f>
        <v/>
      </c>
      <c r="AB35" s="172">
        <f t="shared" ca="1" si="1"/>
        <v>-23279</v>
      </c>
      <c r="AD35" s="177">
        <f t="shared" ca="1" si="2"/>
        <v>0.71674879844253814</v>
      </c>
    </row>
    <row r="36" spans="2:30" ht="26.25" customHeight="1">
      <c r="B36" s="247" t="str">
        <f>IF('P&amp;L (Q)'!B36="","",'P&amp;L (Q)'!B36)</f>
        <v>31.Zysk przypadający:</v>
      </c>
      <c r="C36" s="14"/>
      <c r="D36" s="14"/>
      <c r="E36" s="21">
        <f>IF(          $C$4 &lt;&gt;"-","błąd okresów",    IF(     E$2  ="-","",       IFERROR(  SUMIFS('P&amp;L (Q)'!$E36:$CN36,'P&amp;L (Q)'!$E$2:$CN$2,E$2,'P&amp;L (Q)'!$E$3:$CN$3,"&gt;="&amp;$C$2,'P&amp;L (Q)'!$E$3:$CN$3,"&lt;="&amp;$C$3),"błąd")))</f>
        <v>41398</v>
      </c>
      <c r="F36" s="21">
        <f>IF(          $C$4 &lt;&gt;"-","błąd okresów",    IF(     F$2  ="-","",       IFERROR(  SUMIFS('P&amp;L (Q)'!$E36:$CN36,'P&amp;L (Q)'!$E$2:$CN$2,F$2,'P&amp;L (Q)'!$E$3:$CN$3,"&gt;="&amp;$C$2,'P&amp;L (Q)'!$E$3:$CN$3,"&lt;="&amp;$C$3),"błąd")))</f>
        <v>36473</v>
      </c>
      <c r="G36" s="21">
        <f>IF(          $C$4 &lt;&gt;"-","błąd okresów",    IF(     G$2  ="-","",       IFERROR(  SUMIFS('P&amp;L (Q)'!$E36:$CN36,'P&amp;L (Q)'!$E$2:$CN$2,G$2,'P&amp;L (Q)'!$E$3:$CN$3,"&gt;="&amp;$C$2,'P&amp;L (Q)'!$E$3:$CN$3,"&lt;="&amp;$C$3),"błąd")))</f>
        <v>44878</v>
      </c>
      <c r="H36" s="21">
        <f>IF(          $C$4 &lt;&gt;"-","błąd okresów",    IF(     H$2  ="-","",       IFERROR(  SUMIFS('P&amp;L (Q)'!$E36:$CN36,'P&amp;L (Q)'!$E$2:$CN$2,H$2,'P&amp;L (Q)'!$E$3:$CN$3,"&gt;="&amp;$C$2,'P&amp;L (Q)'!$E$3:$CN$3,"&lt;="&amp;$C$3),"błąd")))</f>
        <v>49033</v>
      </c>
      <c r="I36" s="21">
        <f>IF(          $C$4 &lt;&gt;"-","błąd okresów",    IF(     I$2  ="-","",       IFERROR(  SUMIFS('P&amp;L (Q)'!$E36:$CN36,'P&amp;L (Q)'!$E$2:$CN$2,I$2,'P&amp;L (Q)'!$E$3:$CN$3,"&gt;="&amp;$C$2,'P&amp;L (Q)'!$E$3:$CN$3,"&lt;="&amp;$C$3),"błąd")))</f>
        <v>56607</v>
      </c>
      <c r="J36" s="21">
        <f>IF(          $C$4 &lt;&gt;"-","błąd okresów",    IF(     J$2  ="-","",       IFERROR(  SUMIFS('P&amp;L (Q)'!$E36:$CN36,'P&amp;L (Q)'!$E$2:$CN$2,J$2,'P&amp;L (Q)'!$E$3:$CN$3,"&gt;="&amp;$C$2,'P&amp;L (Q)'!$E$3:$CN$3,"&lt;="&amp;$C$3),"błąd")))</f>
        <v>64496</v>
      </c>
      <c r="K36" s="21">
        <f>IF(          $C$4 &lt;&gt;"-","błąd okresów",    IF(     K$2  ="-","",       IFERROR(  SUMIFS('P&amp;L (Q)'!$E36:$CN36,'P&amp;L (Q)'!$E$2:$CN$2,K$2,'P&amp;L (Q)'!$E$3:$CN$3,"&gt;="&amp;$C$2,'P&amp;L (Q)'!$E$3:$CN$3,"&lt;="&amp;$C$3),"błąd")))</f>
        <v>70394</v>
      </c>
      <c r="L36" s="21">
        <f>IF(          $C$4 &lt;&gt;"-","błąd okresów",    IF(     L$2  ="-","",       IFERROR(  SUMIFS('P&amp;L (Q)'!$E36:$CN36,'P&amp;L (Q)'!$E$2:$CN$2,L$2,'P&amp;L (Q)'!$E$3:$CN$3,"&gt;="&amp;$C$2,'P&amp;L (Q)'!$E$3:$CN$3,"&lt;="&amp;$C$3),"błąd")))</f>
        <v>87959</v>
      </c>
      <c r="M36" s="21">
        <f>IF(          $C$4 &lt;&gt;"-","błąd okresów",    IF(     M$2  ="-","",       IFERROR(  SUMIFS('P&amp;L (Q)'!$E36:$CN36,'P&amp;L (Q)'!$E$2:$CN$2,M$2,'P&amp;L (Q)'!$E$3:$CN$3,"&gt;="&amp;$C$2,'P&amp;L (Q)'!$E$3:$CN$3,"&lt;="&amp;$C$3),"błąd")))</f>
        <v>64268</v>
      </c>
      <c r="N36" s="21">
        <f>IF(          $C$4 &lt;&gt;"-","błąd okresów",    IF(     N$2  ="-","",       IFERROR(  SUMIFS('P&amp;L (Q)'!$E36:$CN36,'P&amp;L (Q)'!$E$2:$CN$2,N$2,'P&amp;L (Q)'!$E$3:$CN$3,"&gt;="&amp;$C$2,'P&amp;L (Q)'!$E$3:$CN$3,"&lt;="&amp;$C$3),"błąd")))</f>
        <v>44691</v>
      </c>
      <c r="O36" s="21">
        <f>IF(          $C$4 &lt;&gt;"-","błąd okresów",    IF(     O$2  ="-","",       IFERROR(  SUMIFS('P&amp;L (Q)'!$E36:$CN36,'P&amp;L (Q)'!$E$2:$CN$2,O$2,'P&amp;L (Q)'!$E$3:$CN$3,"&gt;="&amp;$C$2,'P&amp;L (Q)'!$E$3:$CN$3,"&lt;="&amp;$C$3),"błąd")))</f>
        <v>82470</v>
      </c>
      <c r="P36" s="21">
        <f>IF(          $C$4 &lt;&gt;"-","błąd okresów",    IF(     P$2  ="-","",       IFERROR(  SUMIFS('P&amp;L (Q)'!$E36:$CN36,'P&amp;L (Q)'!$E$2:$CN$2,P$2,'P&amp;L (Q)'!$E$3:$CN$3,"&gt;="&amp;$C$2,'P&amp;L (Q)'!$E$3:$CN$3,"&lt;="&amp;$C$3),"błąd")))</f>
        <v>67409</v>
      </c>
      <c r="Q36" s="21" t="str">
        <f>IF(          $C$4 &lt;&gt;"-","błąd okresów",    IF(     Q$2  ="-","",       IFERROR(  SUMIFS('P&amp;L (Q)'!$E36:$CN36,'P&amp;L (Q)'!$E$2:$CN$2,Q$2,'P&amp;L (Q)'!$E$3:$CN$3,"&gt;="&amp;$C$2,'P&amp;L (Q)'!$E$3:$CN$3,"&lt;="&amp;$C$3),"błąd")))</f>
        <v/>
      </c>
      <c r="R36" s="21" t="str">
        <f>IF(          $C$4 &lt;&gt;"-","błąd okresów",    IF(     R$2  ="-","",       IFERROR(  SUMIFS('P&amp;L (Q)'!$E36:$CN36,'P&amp;L (Q)'!$E$2:$CN$2,R$2,'P&amp;L (Q)'!$E$3:$CN$3,"&gt;="&amp;$C$2,'P&amp;L (Q)'!$E$3:$CN$3,"&lt;="&amp;$C$3),"błąd")))</f>
        <v/>
      </c>
      <c r="S36" s="21" t="str">
        <f>IF(          $C$4 &lt;&gt;"-","błąd okresów",    IF(     S$2  ="-","",       IFERROR(  SUMIFS('P&amp;L (Q)'!$E36:$CN36,'P&amp;L (Q)'!$E$2:$CN$2,S$2,'P&amp;L (Q)'!$E$3:$CN$3,"&gt;="&amp;$C$2,'P&amp;L (Q)'!$E$3:$CN$3,"&lt;="&amp;$C$3),"błąd")))</f>
        <v/>
      </c>
      <c r="T36" s="21" t="str">
        <f>IF(          $C$4 &lt;&gt;"-","błąd okresów",    IF(     T$2  ="-","",       IFERROR(  SUMIFS('P&amp;L (Q)'!$E36:$CN36,'P&amp;L (Q)'!$E$2:$CN$2,T$2,'P&amp;L (Q)'!$E$3:$CN$3,"&gt;="&amp;$C$2,'P&amp;L (Q)'!$E$3:$CN$3,"&lt;="&amp;$C$3),"błąd")))</f>
        <v/>
      </c>
      <c r="U36" s="21" t="str">
        <f>IF(          $C$4 &lt;&gt;"-","błąd okresów",    IF(     U$2  ="-","",       IFERROR(  SUMIFS('P&amp;L (Q)'!$E36:$CN36,'P&amp;L (Q)'!$E$2:$CN$2,U$2,'P&amp;L (Q)'!$E$3:$CN$3,"&gt;="&amp;$C$2,'P&amp;L (Q)'!$E$3:$CN$3,"&lt;="&amp;$C$3),"błąd")))</f>
        <v/>
      </c>
      <c r="V36" s="21" t="str">
        <f>IF(          $C$4 &lt;&gt;"-","błąd okresów",    IF(     V$2  ="-","",       IFERROR(  SUMIFS('P&amp;L (Q)'!$E36:$CN36,'P&amp;L (Q)'!$E$2:$CN$2,V$2,'P&amp;L (Q)'!$E$3:$CN$3,"&gt;="&amp;$C$2,'P&amp;L (Q)'!$E$3:$CN$3,"&lt;="&amp;$C$3),"błąd")))</f>
        <v/>
      </c>
      <c r="W36" s="21" t="str">
        <f>IF(          $C$4 &lt;&gt;"-","błąd okresów",    IF(     W$2  ="-","",       IFERROR(  SUMIFS('P&amp;L (Q)'!$E36:$CN36,'P&amp;L (Q)'!$E$2:$CN$2,W$2,'P&amp;L (Q)'!$E$3:$CN$3,"&gt;="&amp;$C$2,'P&amp;L (Q)'!$E$3:$CN$3,"&lt;="&amp;$C$3),"błąd")))</f>
        <v/>
      </c>
      <c r="X36" s="21" t="str">
        <f>IF(          $C$4 &lt;&gt;"-","błąd okresów",    IF(     X$2  ="-","",       IFERROR(  SUMIFS('P&amp;L (Q)'!$E36:$CN36,'P&amp;L (Q)'!$E$2:$CN$2,X$2,'P&amp;L (Q)'!$E$3:$CN$3,"&gt;="&amp;$C$2,'P&amp;L (Q)'!$E$3:$CN$3,"&lt;="&amp;$C$3),"błąd")))</f>
        <v/>
      </c>
      <c r="Y36" s="21" t="str">
        <f>IF(          $C$4 &lt;&gt;"-","błąd okresów",    IF(     Y$2  ="-","",       IFERROR(  SUMIFS('P&amp;L (Q)'!$E36:$CN36,'P&amp;L (Q)'!$E$2:$CN$2,Y$2,'P&amp;L (Q)'!$E$3:$CN$3,"&gt;="&amp;$C$2,'P&amp;L (Q)'!$E$3:$CN$3,"&lt;="&amp;$C$3),"błąd")))</f>
        <v/>
      </c>
      <c r="Z36" s="21" t="str">
        <f>IF(          $C$4 &lt;&gt;"-","błąd okresów",    IF(     Z$2  ="-","",       IFERROR(  SUMIFS('P&amp;L (Q)'!$E36:$CN36,'P&amp;L (Q)'!$E$2:$CN$2,Z$2,'P&amp;L (Q)'!$E$3:$CN$3,"&gt;="&amp;$C$2,'P&amp;L (Q)'!$E$3:$CN$3,"&lt;="&amp;$C$3),"błąd")))</f>
        <v/>
      </c>
      <c r="AB36" s="172">
        <f t="shared" ca="1" si="1"/>
        <v>-15061</v>
      </c>
      <c r="AD36" s="177">
        <f t="shared" ca="1" si="2"/>
        <v>0.81737601552079542</v>
      </c>
    </row>
    <row r="37" spans="2:30">
      <c r="B37" s="14" t="str">
        <f>IF('P&amp;L (Q)'!B37="","",'P&amp;L (Q)'!B37)</f>
        <v>32.Akcjonariuszom jednostki dominującej</v>
      </c>
      <c r="C37" s="14"/>
      <c r="D37" s="14"/>
      <c r="E37" s="21">
        <f>IF(          $C$4 &lt;&gt;"-","błąd okresów",    IF(     E$2  ="-","",       IFERROR(  SUMIFS('P&amp;L (Q)'!$E37:$CN37,'P&amp;L (Q)'!$E$2:$CN$2,E$2,'P&amp;L (Q)'!$E$3:$CN$3,"&gt;="&amp;$C$2,'P&amp;L (Q)'!$E$3:$CN$3,"&lt;="&amp;$C$3),"błąd")))</f>
        <v>39761</v>
      </c>
      <c r="F37" s="21">
        <f>IF(          $C$4 &lt;&gt;"-","błąd okresów",    IF(     F$2  ="-","",       IFERROR(  SUMIFS('P&amp;L (Q)'!$E37:$CN37,'P&amp;L (Q)'!$E$2:$CN$2,F$2,'P&amp;L (Q)'!$E$3:$CN$3,"&gt;="&amp;$C$2,'P&amp;L (Q)'!$E$3:$CN$3,"&lt;="&amp;$C$3),"błąd")))</f>
        <v>36269</v>
      </c>
      <c r="G37" s="21">
        <f>IF(          $C$4 &lt;&gt;"-","błąd okresów",    IF(     G$2  ="-","",       IFERROR(  SUMIFS('P&amp;L (Q)'!$E37:$CN37,'P&amp;L (Q)'!$E$2:$CN$2,G$2,'P&amp;L (Q)'!$E$3:$CN$3,"&gt;="&amp;$C$2,'P&amp;L (Q)'!$E$3:$CN$3,"&lt;="&amp;$C$3),"błąd")))</f>
        <v>44240</v>
      </c>
      <c r="H37" s="21">
        <f>IF(          $C$4 &lt;&gt;"-","błąd okresów",    IF(     H$2  ="-","",       IFERROR(  SUMIFS('P&amp;L (Q)'!$E37:$CN37,'P&amp;L (Q)'!$E$2:$CN$2,H$2,'P&amp;L (Q)'!$E$3:$CN$3,"&gt;="&amp;$C$2,'P&amp;L (Q)'!$E$3:$CN$3,"&lt;="&amp;$C$3),"błąd")))</f>
        <v>48149</v>
      </c>
      <c r="I37" s="21">
        <f>IF(          $C$4 &lt;&gt;"-","błąd okresów",    IF(     I$2  ="-","",       IFERROR(  SUMIFS('P&amp;L (Q)'!$E37:$CN37,'P&amp;L (Q)'!$E$2:$CN$2,I$2,'P&amp;L (Q)'!$E$3:$CN$3,"&gt;="&amp;$C$2,'P&amp;L (Q)'!$E$3:$CN$3,"&lt;="&amp;$C$3),"błąd")))</f>
        <v>55727</v>
      </c>
      <c r="J37" s="21">
        <f>IF(          $C$4 &lt;&gt;"-","błąd okresów",    IF(     J$2  ="-","",       IFERROR(  SUMIFS('P&amp;L (Q)'!$E37:$CN37,'P&amp;L (Q)'!$E$2:$CN$2,J$2,'P&amp;L (Q)'!$E$3:$CN$3,"&gt;="&amp;$C$2,'P&amp;L (Q)'!$E$3:$CN$3,"&lt;="&amp;$C$3),"błąd")))</f>
        <v>62779</v>
      </c>
      <c r="K37" s="21">
        <f>IF(          $C$4 &lt;&gt;"-","błąd okresów",    IF(     K$2  ="-","",       IFERROR(  SUMIFS('P&amp;L (Q)'!$E37:$CN37,'P&amp;L (Q)'!$E$2:$CN$2,K$2,'P&amp;L (Q)'!$E$3:$CN$3,"&gt;="&amp;$C$2,'P&amp;L (Q)'!$E$3:$CN$3,"&lt;="&amp;$C$3),"błąd")))</f>
        <v>67261</v>
      </c>
      <c r="L37" s="21">
        <f>IF(          $C$4 &lt;&gt;"-","błąd okresów",    IF(     L$2  ="-","",       IFERROR(  SUMIFS('P&amp;L (Q)'!$E37:$CN37,'P&amp;L (Q)'!$E$2:$CN$2,L$2,'P&amp;L (Q)'!$E$3:$CN$3,"&gt;="&amp;$C$2,'P&amp;L (Q)'!$E$3:$CN$3,"&lt;="&amp;$C$3),"błąd")))</f>
        <v>80437</v>
      </c>
      <c r="M37" s="21">
        <f>IF(          $C$4 &lt;&gt;"-","błąd okresów",    IF(     M$2  ="-","",       IFERROR(  SUMIFS('P&amp;L (Q)'!$E37:$CN37,'P&amp;L (Q)'!$E$2:$CN$2,M$2,'P&amp;L (Q)'!$E$3:$CN$3,"&gt;="&amp;$C$2,'P&amp;L (Q)'!$E$3:$CN$3,"&lt;="&amp;$C$3),"błąd")))</f>
        <v>59758</v>
      </c>
      <c r="N37" s="21">
        <f>IF(          $C$4 &lt;&gt;"-","błąd okresów",    IF(     N$2  ="-","",       IFERROR(  SUMIFS('P&amp;L (Q)'!$E37:$CN37,'P&amp;L (Q)'!$E$2:$CN$2,N$2,'P&amp;L (Q)'!$E$3:$CN$3,"&gt;="&amp;$C$2,'P&amp;L (Q)'!$E$3:$CN$3,"&lt;="&amp;$C$3),"błąd")))</f>
        <v>39898</v>
      </c>
      <c r="O37" s="21">
        <f>IF(          $C$4 &lt;&gt;"-","błąd okresów",    IF(     O$2  ="-","",       IFERROR(  SUMIFS('P&amp;L (Q)'!$E37:$CN37,'P&amp;L (Q)'!$E$2:$CN$2,O$2,'P&amp;L (Q)'!$E$3:$CN$3,"&gt;="&amp;$C$2,'P&amp;L (Q)'!$E$3:$CN$3,"&lt;="&amp;$C$3),"błąd")))</f>
        <v>77021</v>
      </c>
      <c r="P37" s="21">
        <f>IF(          $C$4 &lt;&gt;"-","błąd okresów",    IF(     P$2  ="-","",       IFERROR(  SUMIFS('P&amp;L (Q)'!$E37:$CN37,'P&amp;L (Q)'!$E$2:$CN$2,P$2,'P&amp;L (Q)'!$E$3:$CN$3,"&gt;="&amp;$C$2,'P&amp;L (Q)'!$E$3:$CN$3,"&lt;="&amp;$C$3),"błąd")))</f>
        <v>64643</v>
      </c>
      <c r="Q37" s="21" t="str">
        <f>IF(          $C$4 &lt;&gt;"-","błąd okresów",    IF(     Q$2  ="-","",       IFERROR(  SUMIFS('P&amp;L (Q)'!$E37:$CN37,'P&amp;L (Q)'!$E$2:$CN$2,Q$2,'P&amp;L (Q)'!$E$3:$CN$3,"&gt;="&amp;$C$2,'P&amp;L (Q)'!$E$3:$CN$3,"&lt;="&amp;$C$3),"błąd")))</f>
        <v/>
      </c>
      <c r="R37" s="21" t="str">
        <f>IF(          $C$4 &lt;&gt;"-","błąd okresów",    IF(     R$2  ="-","",       IFERROR(  SUMIFS('P&amp;L (Q)'!$E37:$CN37,'P&amp;L (Q)'!$E$2:$CN$2,R$2,'P&amp;L (Q)'!$E$3:$CN$3,"&gt;="&amp;$C$2,'P&amp;L (Q)'!$E$3:$CN$3,"&lt;="&amp;$C$3),"błąd")))</f>
        <v/>
      </c>
      <c r="S37" s="21" t="str">
        <f>IF(          $C$4 &lt;&gt;"-","błąd okresów",    IF(     S$2  ="-","",       IFERROR(  SUMIFS('P&amp;L (Q)'!$E37:$CN37,'P&amp;L (Q)'!$E$2:$CN$2,S$2,'P&amp;L (Q)'!$E$3:$CN$3,"&gt;="&amp;$C$2,'P&amp;L (Q)'!$E$3:$CN$3,"&lt;="&amp;$C$3),"błąd")))</f>
        <v/>
      </c>
      <c r="T37" s="21" t="str">
        <f>IF(          $C$4 &lt;&gt;"-","błąd okresów",    IF(     T$2  ="-","",       IFERROR(  SUMIFS('P&amp;L (Q)'!$E37:$CN37,'P&amp;L (Q)'!$E$2:$CN$2,T$2,'P&amp;L (Q)'!$E$3:$CN$3,"&gt;="&amp;$C$2,'P&amp;L (Q)'!$E$3:$CN$3,"&lt;="&amp;$C$3),"błąd")))</f>
        <v/>
      </c>
      <c r="U37" s="21" t="str">
        <f>IF(          $C$4 &lt;&gt;"-","błąd okresów",    IF(     U$2  ="-","",       IFERROR(  SUMIFS('P&amp;L (Q)'!$E37:$CN37,'P&amp;L (Q)'!$E$2:$CN$2,U$2,'P&amp;L (Q)'!$E$3:$CN$3,"&gt;="&amp;$C$2,'P&amp;L (Q)'!$E$3:$CN$3,"&lt;="&amp;$C$3),"błąd")))</f>
        <v/>
      </c>
      <c r="V37" s="21" t="str">
        <f>IF(          $C$4 &lt;&gt;"-","błąd okresów",    IF(     V$2  ="-","",       IFERROR(  SUMIFS('P&amp;L (Q)'!$E37:$CN37,'P&amp;L (Q)'!$E$2:$CN$2,V$2,'P&amp;L (Q)'!$E$3:$CN$3,"&gt;="&amp;$C$2,'P&amp;L (Q)'!$E$3:$CN$3,"&lt;="&amp;$C$3),"błąd")))</f>
        <v/>
      </c>
      <c r="W37" s="21" t="str">
        <f>IF(          $C$4 &lt;&gt;"-","błąd okresów",    IF(     W$2  ="-","",       IFERROR(  SUMIFS('P&amp;L (Q)'!$E37:$CN37,'P&amp;L (Q)'!$E$2:$CN$2,W$2,'P&amp;L (Q)'!$E$3:$CN$3,"&gt;="&amp;$C$2,'P&amp;L (Q)'!$E$3:$CN$3,"&lt;="&amp;$C$3),"błąd")))</f>
        <v/>
      </c>
      <c r="X37" s="21" t="str">
        <f>IF(          $C$4 &lt;&gt;"-","błąd okresów",    IF(     X$2  ="-","",       IFERROR(  SUMIFS('P&amp;L (Q)'!$E37:$CN37,'P&amp;L (Q)'!$E$2:$CN$2,X$2,'P&amp;L (Q)'!$E$3:$CN$3,"&gt;="&amp;$C$2,'P&amp;L (Q)'!$E$3:$CN$3,"&lt;="&amp;$C$3),"błąd")))</f>
        <v/>
      </c>
      <c r="Y37" s="21" t="str">
        <f>IF(          $C$4 &lt;&gt;"-","błąd okresów",    IF(     Y$2  ="-","",       IFERROR(  SUMIFS('P&amp;L (Q)'!$E37:$CN37,'P&amp;L (Q)'!$E$2:$CN$2,Y$2,'P&amp;L (Q)'!$E$3:$CN$3,"&gt;="&amp;$C$2,'P&amp;L (Q)'!$E$3:$CN$3,"&lt;="&amp;$C$3),"błąd")))</f>
        <v/>
      </c>
      <c r="Z37" s="21" t="str">
        <f>IF(          $C$4 &lt;&gt;"-","błąd okresów",    IF(     Z$2  ="-","",       IFERROR(  SUMIFS('P&amp;L (Q)'!$E37:$CN37,'P&amp;L (Q)'!$E$2:$CN$2,Z$2,'P&amp;L (Q)'!$E$3:$CN$3,"&gt;="&amp;$C$2,'P&amp;L (Q)'!$E$3:$CN$3,"&lt;="&amp;$C$3),"błąd")))</f>
        <v/>
      </c>
      <c r="AB37" s="172">
        <f t="shared" ca="1" si="1"/>
        <v>-12378</v>
      </c>
      <c r="AD37" s="177">
        <f t="shared" ca="1" si="2"/>
        <v>0.8392905830877293</v>
      </c>
    </row>
    <row r="38" spans="2:30">
      <c r="B38" s="14" t="str">
        <f>IF('P&amp;L (Q)'!B38="","",'P&amp;L (Q)'!B38)</f>
        <v>33.Akcjonariuszom niekontrolującym</v>
      </c>
      <c r="C38" s="14"/>
      <c r="D38" s="14"/>
      <c r="E38" s="21">
        <f>IF(          $C$4 &lt;&gt;"-","błąd okresów",    IF(     E$2  ="-","",       IFERROR(  SUMIFS('P&amp;L (Q)'!$E38:$CN38,'P&amp;L (Q)'!$E$2:$CN$2,E$2,'P&amp;L (Q)'!$E$3:$CN$3,"&gt;="&amp;$C$2,'P&amp;L (Q)'!$E$3:$CN$3,"&lt;="&amp;$C$3),"błąd")))</f>
        <v>1637</v>
      </c>
      <c r="F38" s="21">
        <f>IF(          $C$4 &lt;&gt;"-","błąd okresów",    IF(     F$2  ="-","",       IFERROR(  SUMIFS('P&amp;L (Q)'!$E38:$CN38,'P&amp;L (Q)'!$E$2:$CN$2,F$2,'P&amp;L (Q)'!$E$3:$CN$3,"&gt;="&amp;$C$2,'P&amp;L (Q)'!$E$3:$CN$3,"&lt;="&amp;$C$3),"błąd")))</f>
        <v>204</v>
      </c>
      <c r="G38" s="21">
        <f>IF(          $C$4 &lt;&gt;"-","błąd okresów",    IF(     G$2  ="-","",       IFERROR(  SUMIFS('P&amp;L (Q)'!$E38:$CN38,'P&amp;L (Q)'!$E$2:$CN$2,G$2,'P&amp;L (Q)'!$E$3:$CN$3,"&gt;="&amp;$C$2,'P&amp;L (Q)'!$E$3:$CN$3,"&lt;="&amp;$C$3),"błąd")))</f>
        <v>638</v>
      </c>
      <c r="H38" s="21">
        <f>IF(          $C$4 &lt;&gt;"-","błąd okresów",    IF(     H$2  ="-","",       IFERROR(  SUMIFS('P&amp;L (Q)'!$E38:$CN38,'P&amp;L (Q)'!$E$2:$CN$2,H$2,'P&amp;L (Q)'!$E$3:$CN$3,"&gt;="&amp;$C$2,'P&amp;L (Q)'!$E$3:$CN$3,"&lt;="&amp;$C$3),"błąd")))</f>
        <v>884</v>
      </c>
      <c r="I38" s="21">
        <f>IF(          $C$4 &lt;&gt;"-","błąd okresów",    IF(     I$2  ="-","",       IFERROR(  SUMIFS('P&amp;L (Q)'!$E38:$CN38,'P&amp;L (Q)'!$E$2:$CN$2,I$2,'P&amp;L (Q)'!$E$3:$CN$3,"&gt;="&amp;$C$2,'P&amp;L (Q)'!$E$3:$CN$3,"&lt;="&amp;$C$3),"błąd")))</f>
        <v>880</v>
      </c>
      <c r="J38" s="21">
        <f>IF(          $C$4 &lt;&gt;"-","błąd okresów",    IF(     J$2  ="-","",       IFERROR(  SUMIFS('P&amp;L (Q)'!$E38:$CN38,'P&amp;L (Q)'!$E$2:$CN$2,J$2,'P&amp;L (Q)'!$E$3:$CN$3,"&gt;="&amp;$C$2,'P&amp;L (Q)'!$E$3:$CN$3,"&lt;="&amp;$C$3),"błąd")))</f>
        <v>1717</v>
      </c>
      <c r="K38" s="21">
        <f>IF(          $C$4 &lt;&gt;"-","błąd okresów",    IF(     K$2  ="-","",       IFERROR(  SUMIFS('P&amp;L (Q)'!$E38:$CN38,'P&amp;L (Q)'!$E$2:$CN$2,K$2,'P&amp;L (Q)'!$E$3:$CN$3,"&gt;="&amp;$C$2,'P&amp;L (Q)'!$E$3:$CN$3,"&lt;="&amp;$C$3),"błąd")))</f>
        <v>3133</v>
      </c>
      <c r="L38" s="21">
        <f>IF(          $C$4 &lt;&gt;"-","błąd okresów",    IF(     L$2  ="-","",       IFERROR(  SUMIFS('P&amp;L (Q)'!$E38:$CN38,'P&amp;L (Q)'!$E$2:$CN$2,L$2,'P&amp;L (Q)'!$E$3:$CN$3,"&gt;="&amp;$C$2,'P&amp;L (Q)'!$E$3:$CN$3,"&lt;="&amp;$C$3),"błąd")))</f>
        <v>7522</v>
      </c>
      <c r="M38" s="21">
        <f>IF(          $C$4 &lt;&gt;"-","błąd okresów",    IF(     M$2  ="-","",       IFERROR(  SUMIFS('P&amp;L (Q)'!$E38:$CN38,'P&amp;L (Q)'!$E$2:$CN$2,M$2,'P&amp;L (Q)'!$E$3:$CN$3,"&gt;="&amp;$C$2,'P&amp;L (Q)'!$E$3:$CN$3,"&lt;="&amp;$C$3),"błąd")))</f>
        <v>4510</v>
      </c>
      <c r="N38" s="21">
        <f>IF(          $C$4 &lt;&gt;"-","błąd okresów",    IF(     N$2  ="-","",       IFERROR(  SUMIFS('P&amp;L (Q)'!$E38:$CN38,'P&amp;L (Q)'!$E$2:$CN$2,N$2,'P&amp;L (Q)'!$E$3:$CN$3,"&gt;="&amp;$C$2,'P&amp;L (Q)'!$E$3:$CN$3,"&lt;="&amp;$C$3),"błąd")))</f>
        <v>4793</v>
      </c>
      <c r="O38" s="21">
        <f>IF(          $C$4 &lt;&gt;"-","błąd okresów",    IF(     O$2  ="-","",       IFERROR(  SUMIFS('P&amp;L (Q)'!$E38:$CN38,'P&amp;L (Q)'!$E$2:$CN$2,O$2,'P&amp;L (Q)'!$E$3:$CN$3,"&gt;="&amp;$C$2,'P&amp;L (Q)'!$E$3:$CN$3,"&lt;="&amp;$C$3),"błąd")))</f>
        <v>5449</v>
      </c>
      <c r="P38" s="21">
        <f>IF(          $C$4 &lt;&gt;"-","błąd okresów",    IF(     P$2  ="-","",       IFERROR(  SUMIFS('P&amp;L (Q)'!$E38:$CN38,'P&amp;L (Q)'!$E$2:$CN$2,P$2,'P&amp;L (Q)'!$E$3:$CN$3,"&gt;="&amp;$C$2,'P&amp;L (Q)'!$E$3:$CN$3,"&lt;="&amp;$C$3),"błąd")))</f>
        <v>2766</v>
      </c>
      <c r="Q38" s="21" t="str">
        <f>IF(          $C$4 &lt;&gt;"-","błąd okresów",    IF(     Q$2  ="-","",       IFERROR(  SUMIFS('P&amp;L (Q)'!$E38:$CN38,'P&amp;L (Q)'!$E$2:$CN$2,Q$2,'P&amp;L (Q)'!$E$3:$CN$3,"&gt;="&amp;$C$2,'P&amp;L (Q)'!$E$3:$CN$3,"&lt;="&amp;$C$3),"błąd")))</f>
        <v/>
      </c>
      <c r="R38" s="21" t="str">
        <f>IF(          $C$4 &lt;&gt;"-","błąd okresów",    IF(     R$2  ="-","",       IFERROR(  SUMIFS('P&amp;L (Q)'!$E38:$CN38,'P&amp;L (Q)'!$E$2:$CN$2,R$2,'P&amp;L (Q)'!$E$3:$CN$3,"&gt;="&amp;$C$2,'P&amp;L (Q)'!$E$3:$CN$3,"&lt;="&amp;$C$3),"błąd")))</f>
        <v/>
      </c>
      <c r="S38" s="21" t="str">
        <f>IF(          $C$4 &lt;&gt;"-","błąd okresów",    IF(     S$2  ="-","",       IFERROR(  SUMIFS('P&amp;L (Q)'!$E38:$CN38,'P&amp;L (Q)'!$E$2:$CN$2,S$2,'P&amp;L (Q)'!$E$3:$CN$3,"&gt;="&amp;$C$2,'P&amp;L (Q)'!$E$3:$CN$3,"&lt;="&amp;$C$3),"błąd")))</f>
        <v/>
      </c>
      <c r="T38" s="21" t="str">
        <f>IF(          $C$4 &lt;&gt;"-","błąd okresów",    IF(     T$2  ="-","",       IFERROR(  SUMIFS('P&amp;L (Q)'!$E38:$CN38,'P&amp;L (Q)'!$E$2:$CN$2,T$2,'P&amp;L (Q)'!$E$3:$CN$3,"&gt;="&amp;$C$2,'P&amp;L (Q)'!$E$3:$CN$3,"&lt;="&amp;$C$3),"błąd")))</f>
        <v/>
      </c>
      <c r="U38" s="21" t="str">
        <f>IF(          $C$4 &lt;&gt;"-","błąd okresów",    IF(     U$2  ="-","",       IFERROR(  SUMIFS('P&amp;L (Q)'!$E38:$CN38,'P&amp;L (Q)'!$E$2:$CN$2,U$2,'P&amp;L (Q)'!$E$3:$CN$3,"&gt;="&amp;$C$2,'P&amp;L (Q)'!$E$3:$CN$3,"&lt;="&amp;$C$3),"błąd")))</f>
        <v/>
      </c>
      <c r="V38" s="21" t="str">
        <f>IF(          $C$4 &lt;&gt;"-","błąd okresów",    IF(     V$2  ="-","",       IFERROR(  SUMIFS('P&amp;L (Q)'!$E38:$CN38,'P&amp;L (Q)'!$E$2:$CN$2,V$2,'P&amp;L (Q)'!$E$3:$CN$3,"&gt;="&amp;$C$2,'P&amp;L (Q)'!$E$3:$CN$3,"&lt;="&amp;$C$3),"błąd")))</f>
        <v/>
      </c>
      <c r="W38" s="21" t="str">
        <f>IF(          $C$4 &lt;&gt;"-","błąd okresów",    IF(     W$2  ="-","",       IFERROR(  SUMIFS('P&amp;L (Q)'!$E38:$CN38,'P&amp;L (Q)'!$E$2:$CN$2,W$2,'P&amp;L (Q)'!$E$3:$CN$3,"&gt;="&amp;$C$2,'P&amp;L (Q)'!$E$3:$CN$3,"&lt;="&amp;$C$3),"błąd")))</f>
        <v/>
      </c>
      <c r="X38" s="21" t="str">
        <f>IF(          $C$4 &lt;&gt;"-","błąd okresów",    IF(     X$2  ="-","",       IFERROR(  SUMIFS('P&amp;L (Q)'!$E38:$CN38,'P&amp;L (Q)'!$E$2:$CN$2,X$2,'P&amp;L (Q)'!$E$3:$CN$3,"&gt;="&amp;$C$2,'P&amp;L (Q)'!$E$3:$CN$3,"&lt;="&amp;$C$3),"błąd")))</f>
        <v/>
      </c>
      <c r="Y38" s="21" t="str">
        <f>IF(          $C$4 &lt;&gt;"-","błąd okresów",    IF(     Y$2  ="-","",       IFERROR(  SUMIFS('P&amp;L (Q)'!$E38:$CN38,'P&amp;L (Q)'!$E$2:$CN$2,Y$2,'P&amp;L (Q)'!$E$3:$CN$3,"&gt;="&amp;$C$2,'P&amp;L (Q)'!$E$3:$CN$3,"&lt;="&amp;$C$3),"błąd")))</f>
        <v/>
      </c>
      <c r="Z38" s="21" t="str">
        <f>IF(          $C$4 &lt;&gt;"-","błąd okresów",    IF(     Z$2  ="-","",       IFERROR(  SUMIFS('P&amp;L (Q)'!$E38:$CN38,'P&amp;L (Q)'!$E$2:$CN$2,Z$2,'P&amp;L (Q)'!$E$3:$CN$3,"&gt;="&amp;$C$2,'P&amp;L (Q)'!$E$3:$CN$3,"&lt;="&amp;$C$3),"błąd")))</f>
        <v/>
      </c>
      <c r="AB38" s="172">
        <f t="shared" ca="1" si="1"/>
        <v>-2683</v>
      </c>
      <c r="AD38" s="177">
        <f t="shared" ca="1" si="2"/>
        <v>0.50761607634428341</v>
      </c>
    </row>
    <row r="39" spans="2:30" ht="33.75" customHeight="1">
      <c r="B39" s="52" t="str">
        <f>IF('P&amp;L (Q)'!B39="","",'P&amp;L (Q)'!B39)</f>
        <v>34.Całkowity dochód przypadający:</v>
      </c>
      <c r="C39" s="52"/>
      <c r="D39" s="52"/>
      <c r="E39" s="58">
        <f>IF(          $C$4 &lt;&gt;"-","błąd okresów",    IF(     E$2  ="-","",       IFERROR(  SUMIFS('P&amp;L (Q)'!$E39:$CN39,'P&amp;L (Q)'!$E$2:$CN$2,E$2,'P&amp;L (Q)'!$E$3:$CN$3,"&gt;="&amp;$C$2,'P&amp;L (Q)'!$E$3:$CN$3,"&lt;="&amp;$C$3),"błąd")))</f>
        <v>40975</v>
      </c>
      <c r="F39" s="58">
        <f>IF(          $C$4 &lt;&gt;"-","błąd okresów",    IF(     F$2  ="-","",       IFERROR(  SUMIFS('P&amp;L (Q)'!$E39:$CN39,'P&amp;L (Q)'!$E$2:$CN$2,F$2,'P&amp;L (Q)'!$E$3:$CN$3,"&gt;="&amp;$C$2,'P&amp;L (Q)'!$E$3:$CN$3,"&lt;="&amp;$C$3),"błąd")))</f>
        <v>21389</v>
      </c>
      <c r="G39" s="58">
        <f>IF(          $C$4 &lt;&gt;"-","błąd okresów",    IF(     G$2  ="-","",       IFERROR(  SUMIFS('P&amp;L (Q)'!$E39:$CN39,'P&amp;L (Q)'!$E$2:$CN$2,G$2,'P&amp;L (Q)'!$E$3:$CN$3,"&gt;="&amp;$C$2,'P&amp;L (Q)'!$E$3:$CN$3,"&lt;="&amp;$C$3),"błąd")))</f>
        <v>36660</v>
      </c>
      <c r="H39" s="58">
        <f>IF(          $C$4 &lt;&gt;"-","błąd okresów",    IF(     H$2  ="-","",       IFERROR(  SUMIFS('P&amp;L (Q)'!$E39:$CN39,'P&amp;L (Q)'!$E$2:$CN$2,H$2,'P&amp;L (Q)'!$E$3:$CN$3,"&gt;="&amp;$C$2,'P&amp;L (Q)'!$E$3:$CN$3,"&lt;="&amp;$C$3),"błąd")))</f>
        <v>46787</v>
      </c>
      <c r="I39" s="58">
        <f>IF(          $C$4 &lt;&gt;"-","błąd okresów",    IF(     I$2  ="-","",       IFERROR(  SUMIFS('P&amp;L (Q)'!$E39:$CN39,'P&amp;L (Q)'!$E$2:$CN$2,I$2,'P&amp;L (Q)'!$E$3:$CN$3,"&gt;="&amp;$C$2,'P&amp;L (Q)'!$E$3:$CN$3,"&lt;="&amp;$C$3),"błąd")))</f>
        <v>51686</v>
      </c>
      <c r="J39" s="58">
        <f>IF(          $C$4 &lt;&gt;"-","błąd okresów",    IF(     J$2  ="-","",       IFERROR(  SUMIFS('P&amp;L (Q)'!$E39:$CN39,'P&amp;L (Q)'!$E$2:$CN$2,J$2,'P&amp;L (Q)'!$E$3:$CN$3,"&gt;="&amp;$C$2,'P&amp;L (Q)'!$E$3:$CN$3,"&lt;="&amp;$C$3),"błąd")))</f>
        <v>66621</v>
      </c>
      <c r="K39" s="58">
        <f>IF(          $C$4 &lt;&gt;"-","błąd okresów",    IF(     K$2  ="-","",       IFERROR(  SUMIFS('P&amp;L (Q)'!$E39:$CN39,'P&amp;L (Q)'!$E$2:$CN$2,K$2,'P&amp;L (Q)'!$E$3:$CN$3,"&gt;="&amp;$C$2,'P&amp;L (Q)'!$E$3:$CN$3,"&lt;="&amp;$C$3),"błąd")))</f>
        <v>77515</v>
      </c>
      <c r="L39" s="58">
        <f>IF(          $C$4 &lt;&gt;"-","błąd okresów",    IF(     L$2  ="-","",       IFERROR(  SUMIFS('P&amp;L (Q)'!$E39:$CN39,'P&amp;L (Q)'!$E$2:$CN$2,L$2,'P&amp;L (Q)'!$E$3:$CN$3,"&gt;="&amp;$C$2,'P&amp;L (Q)'!$E$3:$CN$3,"&lt;="&amp;$C$3),"błąd")))</f>
        <v>80553</v>
      </c>
      <c r="M39" s="58">
        <f>IF(          $C$4 &lt;&gt;"-","błąd okresów",    IF(     M$2  ="-","",       IFERROR(  SUMIFS('P&amp;L (Q)'!$E39:$CN39,'P&amp;L (Q)'!$E$2:$CN$2,M$2,'P&amp;L (Q)'!$E$3:$CN$3,"&gt;="&amp;$C$2,'P&amp;L (Q)'!$E$3:$CN$3,"&lt;="&amp;$C$3),"błąd")))</f>
        <v>69337</v>
      </c>
      <c r="N39" s="58">
        <f>IF(          $C$4 &lt;&gt;"-","błąd okresów",    IF(     N$2  ="-","",       IFERROR(  SUMIFS('P&amp;L (Q)'!$E39:$CN39,'P&amp;L (Q)'!$E$2:$CN$2,N$2,'P&amp;L (Q)'!$E$3:$CN$3,"&gt;="&amp;$C$2,'P&amp;L (Q)'!$E$3:$CN$3,"&lt;="&amp;$C$3),"błąd")))</f>
        <v>41516</v>
      </c>
      <c r="O39" s="58">
        <f>IF(          $C$4 &lt;&gt;"-","błąd okresów",    IF(     O$2  ="-","",       IFERROR(  SUMIFS('P&amp;L (Q)'!$E39:$CN39,'P&amp;L (Q)'!$E$2:$CN$2,O$2,'P&amp;L (Q)'!$E$3:$CN$3,"&gt;="&amp;$C$2,'P&amp;L (Q)'!$E$3:$CN$3,"&lt;="&amp;$C$3),"błąd")))</f>
        <v>82185</v>
      </c>
      <c r="P39" s="58">
        <f>IF(          $C$4 &lt;&gt;"-","błąd okresów",    IF(     P$2  ="-","",       IFERROR(  SUMIFS('P&amp;L (Q)'!$E39:$CN39,'P&amp;L (Q)'!$E$2:$CN$2,P$2,'P&amp;L (Q)'!$E$3:$CN$3,"&gt;="&amp;$C$2,'P&amp;L (Q)'!$E$3:$CN$3,"&lt;="&amp;$C$3),"błąd")))</f>
        <v>58906</v>
      </c>
      <c r="Q39" s="58" t="str">
        <f>IF(          $C$4 &lt;&gt;"-","błąd okresów",    IF(     Q$2  ="-","",       IFERROR(  SUMIFS('P&amp;L (Q)'!$E39:$CN39,'P&amp;L (Q)'!$E$2:$CN$2,Q$2,'P&amp;L (Q)'!$E$3:$CN$3,"&gt;="&amp;$C$2,'P&amp;L (Q)'!$E$3:$CN$3,"&lt;="&amp;$C$3),"błąd")))</f>
        <v/>
      </c>
      <c r="R39" s="58" t="str">
        <f>IF(          $C$4 &lt;&gt;"-","błąd okresów",    IF(     R$2  ="-","",       IFERROR(  SUMIFS('P&amp;L (Q)'!$E39:$CN39,'P&amp;L (Q)'!$E$2:$CN$2,R$2,'P&amp;L (Q)'!$E$3:$CN$3,"&gt;="&amp;$C$2,'P&amp;L (Q)'!$E$3:$CN$3,"&lt;="&amp;$C$3),"błąd")))</f>
        <v/>
      </c>
      <c r="S39" s="58" t="str">
        <f>IF(          $C$4 &lt;&gt;"-","błąd okresów",    IF(     S$2  ="-","",       IFERROR(  SUMIFS('P&amp;L (Q)'!$E39:$CN39,'P&amp;L (Q)'!$E$2:$CN$2,S$2,'P&amp;L (Q)'!$E$3:$CN$3,"&gt;="&amp;$C$2,'P&amp;L (Q)'!$E$3:$CN$3,"&lt;="&amp;$C$3),"błąd")))</f>
        <v/>
      </c>
      <c r="T39" s="58" t="str">
        <f>IF(          $C$4 &lt;&gt;"-","błąd okresów",    IF(     T$2  ="-","",       IFERROR(  SUMIFS('P&amp;L (Q)'!$E39:$CN39,'P&amp;L (Q)'!$E$2:$CN$2,T$2,'P&amp;L (Q)'!$E$3:$CN$3,"&gt;="&amp;$C$2,'P&amp;L (Q)'!$E$3:$CN$3,"&lt;="&amp;$C$3),"błąd")))</f>
        <v/>
      </c>
      <c r="U39" s="58" t="str">
        <f>IF(          $C$4 &lt;&gt;"-","błąd okresów",    IF(     U$2  ="-","",       IFERROR(  SUMIFS('P&amp;L (Q)'!$E39:$CN39,'P&amp;L (Q)'!$E$2:$CN$2,U$2,'P&amp;L (Q)'!$E$3:$CN$3,"&gt;="&amp;$C$2,'P&amp;L (Q)'!$E$3:$CN$3,"&lt;="&amp;$C$3),"błąd")))</f>
        <v/>
      </c>
      <c r="V39" s="58" t="str">
        <f>IF(          $C$4 &lt;&gt;"-","błąd okresów",    IF(     V$2  ="-","",       IFERROR(  SUMIFS('P&amp;L (Q)'!$E39:$CN39,'P&amp;L (Q)'!$E$2:$CN$2,V$2,'P&amp;L (Q)'!$E$3:$CN$3,"&gt;="&amp;$C$2,'P&amp;L (Q)'!$E$3:$CN$3,"&lt;="&amp;$C$3),"błąd")))</f>
        <v/>
      </c>
      <c r="W39" s="58" t="str">
        <f>IF(          $C$4 &lt;&gt;"-","błąd okresów",    IF(     W$2  ="-","",       IFERROR(  SUMIFS('P&amp;L (Q)'!$E39:$CN39,'P&amp;L (Q)'!$E$2:$CN$2,W$2,'P&amp;L (Q)'!$E$3:$CN$3,"&gt;="&amp;$C$2,'P&amp;L (Q)'!$E$3:$CN$3,"&lt;="&amp;$C$3),"błąd")))</f>
        <v/>
      </c>
      <c r="X39" s="58" t="str">
        <f>IF(          $C$4 &lt;&gt;"-","błąd okresów",    IF(     X$2  ="-","",       IFERROR(  SUMIFS('P&amp;L (Q)'!$E39:$CN39,'P&amp;L (Q)'!$E$2:$CN$2,X$2,'P&amp;L (Q)'!$E$3:$CN$3,"&gt;="&amp;$C$2,'P&amp;L (Q)'!$E$3:$CN$3,"&lt;="&amp;$C$3),"błąd")))</f>
        <v/>
      </c>
      <c r="Y39" s="58" t="str">
        <f>IF(          $C$4 &lt;&gt;"-","błąd okresów",    IF(     Y$2  ="-","",       IFERROR(  SUMIFS('P&amp;L (Q)'!$E39:$CN39,'P&amp;L (Q)'!$E$2:$CN$2,Y$2,'P&amp;L (Q)'!$E$3:$CN$3,"&gt;="&amp;$C$2,'P&amp;L (Q)'!$E$3:$CN$3,"&lt;="&amp;$C$3),"błąd")))</f>
        <v/>
      </c>
      <c r="Z39" s="58" t="str">
        <f>IF(          $C$4 &lt;&gt;"-","błąd okresów",    IF(     Z$2  ="-","",       IFERROR(  SUMIFS('P&amp;L (Q)'!$E39:$CN39,'P&amp;L (Q)'!$E$2:$CN$2,Z$2,'P&amp;L (Q)'!$E$3:$CN$3,"&gt;="&amp;$C$2,'P&amp;L (Q)'!$E$3:$CN$3,"&lt;="&amp;$C$3),"błąd")))</f>
        <v/>
      </c>
      <c r="AB39" s="172">
        <f t="shared" ref="AB39:AB70" ca="1" si="3">IF(     $AC$4="ok",                  IF(             OR($B39="",SUM($E39:$Z39)=0),   "",OFFSET($E39,0,$AD$1-1,1,1)-OFFSET($E39,0,$AB$1-1,1,1)),"błędne okresy")</f>
        <v>-23279</v>
      </c>
      <c r="AD39" s="177">
        <f t="shared" ref="AD39:AD70" ca="1" si="4">IF(    OR($B39="",SUM($E39:$Z39)=0         ),"",IF($AC$4="ok",IFERROR(OFFSET($E39,0,$AD$1-1,1,1)/OFFSET($E39,0,$AB$1-1,1,1),""),"błędne okresy"))</f>
        <v>0.71674879844253814</v>
      </c>
    </row>
    <row r="40" spans="2:30">
      <c r="B40" s="14" t="str">
        <f>IF('P&amp;L (Q)'!B40="","",'P&amp;L (Q)'!B40)</f>
        <v>35.Akcjonariuszom jednostki dominującej</v>
      </c>
      <c r="C40" s="14"/>
      <c r="D40" s="14"/>
      <c r="E40" s="21">
        <f>IF(          $C$4 &lt;&gt;"-","błąd okresów",    IF(     E$2  ="-","",       IFERROR(  SUMIFS('P&amp;L (Q)'!$E40:$CN40,'P&amp;L (Q)'!$E$2:$CN$2,E$2,'P&amp;L (Q)'!$E$3:$CN$3,"&gt;="&amp;$C$2,'P&amp;L (Q)'!$E$3:$CN$3,"&lt;="&amp;$C$3),"błąd")))</f>
        <v>39339</v>
      </c>
      <c r="F40" s="21">
        <f>IF(          $C$4 &lt;&gt;"-","błąd okresów",    IF(     F$2  ="-","",       IFERROR(  SUMIFS('P&amp;L (Q)'!$E40:$CN40,'P&amp;L (Q)'!$E$2:$CN$2,F$2,'P&amp;L (Q)'!$E$3:$CN$3,"&gt;="&amp;$C$2,'P&amp;L (Q)'!$E$3:$CN$3,"&lt;="&amp;$C$3),"błąd")))</f>
        <v>23689</v>
      </c>
      <c r="G40" s="21">
        <f>IF(          $C$4 &lt;&gt;"-","błąd okresów",    IF(     G$2  ="-","",       IFERROR(  SUMIFS('P&amp;L (Q)'!$E40:$CN40,'P&amp;L (Q)'!$E$2:$CN$2,G$2,'P&amp;L (Q)'!$E$3:$CN$3,"&gt;="&amp;$C$2,'P&amp;L (Q)'!$E$3:$CN$3,"&lt;="&amp;$C$3),"błąd")))</f>
        <v>37224</v>
      </c>
      <c r="H40" s="21">
        <f>IF(          $C$4 &lt;&gt;"-","błąd okresów",    IF(     H$2  ="-","",       IFERROR(  SUMIFS('P&amp;L (Q)'!$E40:$CN40,'P&amp;L (Q)'!$E$2:$CN$2,H$2,'P&amp;L (Q)'!$E$3:$CN$3,"&gt;="&amp;$C$2,'P&amp;L (Q)'!$E$3:$CN$3,"&lt;="&amp;$C$3),"błąd")))</f>
        <v>46229</v>
      </c>
      <c r="I40" s="21">
        <f>IF(          $C$4 &lt;&gt;"-","błąd okresów",    IF(     I$2  ="-","",       IFERROR(  SUMIFS('P&amp;L (Q)'!$E40:$CN40,'P&amp;L (Q)'!$E$2:$CN$2,I$2,'P&amp;L (Q)'!$E$3:$CN$3,"&gt;="&amp;$C$2,'P&amp;L (Q)'!$E$3:$CN$3,"&lt;="&amp;$C$3),"błąd")))</f>
        <v>51362</v>
      </c>
      <c r="J40" s="21">
        <f>IF(          $C$4 &lt;&gt;"-","błąd okresów",    IF(     J$2  ="-","",       IFERROR(  SUMIFS('P&amp;L (Q)'!$E40:$CN40,'P&amp;L (Q)'!$E$2:$CN$2,J$2,'P&amp;L (Q)'!$E$3:$CN$3,"&gt;="&amp;$C$2,'P&amp;L (Q)'!$E$3:$CN$3,"&lt;="&amp;$C$3),"błąd")))</f>
        <v>64748</v>
      </c>
      <c r="K40" s="21">
        <f>IF(          $C$4 &lt;&gt;"-","błąd okresów",    IF(     K$2  ="-","",       IFERROR(  SUMIFS('P&amp;L (Q)'!$E40:$CN40,'P&amp;L (Q)'!$E$2:$CN$2,K$2,'P&amp;L (Q)'!$E$3:$CN$3,"&gt;="&amp;$C$2,'P&amp;L (Q)'!$E$3:$CN$3,"&lt;="&amp;$C$3),"błąd")))</f>
        <v>73056</v>
      </c>
      <c r="L40" s="21">
        <f>IF(          $C$4 &lt;&gt;"-","błąd okresów",    IF(     L$2  ="-","",       IFERROR(  SUMIFS('P&amp;L (Q)'!$E40:$CN40,'P&amp;L (Q)'!$E$2:$CN$2,L$2,'P&amp;L (Q)'!$E$3:$CN$3,"&gt;="&amp;$C$2,'P&amp;L (Q)'!$E$3:$CN$3,"&lt;="&amp;$C$3),"błąd")))</f>
        <v>74246</v>
      </c>
      <c r="M40" s="21">
        <f>IF(          $C$4 &lt;&gt;"-","błąd okresów",    IF(     M$2  ="-","",       IFERROR(  SUMIFS('P&amp;L (Q)'!$E40:$CN40,'P&amp;L (Q)'!$E$2:$CN$2,M$2,'P&amp;L (Q)'!$E$3:$CN$3,"&gt;="&amp;$C$2,'P&amp;L (Q)'!$E$3:$CN$3,"&lt;="&amp;$C$3),"błąd")))</f>
        <v>63281</v>
      </c>
      <c r="N40" s="21">
        <f>IF(          $C$4 &lt;&gt;"-","błąd okresów",    IF(     N$2  ="-","",       IFERROR(  SUMIFS('P&amp;L (Q)'!$E40:$CN40,'P&amp;L (Q)'!$E$2:$CN$2,N$2,'P&amp;L (Q)'!$E$3:$CN$3,"&gt;="&amp;$C$2,'P&amp;L (Q)'!$E$3:$CN$3,"&lt;="&amp;$C$3),"błąd")))</f>
        <v>38090</v>
      </c>
      <c r="O40" s="21">
        <f>IF(          $C$4 &lt;&gt;"-","błąd okresów",    IF(     O$2  ="-","",       IFERROR(  SUMIFS('P&amp;L (Q)'!$E40:$CN40,'P&amp;L (Q)'!$E$2:$CN$2,O$2,'P&amp;L (Q)'!$E$3:$CN$3,"&gt;="&amp;$C$2,'P&amp;L (Q)'!$E$3:$CN$3,"&lt;="&amp;$C$3),"błąd")))</f>
        <v>75532</v>
      </c>
      <c r="P40" s="21">
        <f>IF(          $C$4 &lt;&gt;"-","błąd okresów",    IF(     P$2  ="-","",       IFERROR(  SUMIFS('P&amp;L (Q)'!$E40:$CN40,'P&amp;L (Q)'!$E$2:$CN$2,P$2,'P&amp;L (Q)'!$E$3:$CN$3,"&gt;="&amp;$C$2,'P&amp;L (Q)'!$E$3:$CN$3,"&lt;="&amp;$C$3),"błąd")))</f>
        <v>57384</v>
      </c>
      <c r="Q40" s="21" t="str">
        <f>IF(          $C$4 &lt;&gt;"-","błąd okresów",    IF(     Q$2  ="-","",       IFERROR(  SUMIFS('P&amp;L (Q)'!$E40:$CN40,'P&amp;L (Q)'!$E$2:$CN$2,Q$2,'P&amp;L (Q)'!$E$3:$CN$3,"&gt;="&amp;$C$2,'P&amp;L (Q)'!$E$3:$CN$3,"&lt;="&amp;$C$3),"błąd")))</f>
        <v/>
      </c>
      <c r="R40" s="21" t="str">
        <f>IF(          $C$4 &lt;&gt;"-","błąd okresów",    IF(     R$2  ="-","",       IFERROR(  SUMIFS('P&amp;L (Q)'!$E40:$CN40,'P&amp;L (Q)'!$E$2:$CN$2,R$2,'P&amp;L (Q)'!$E$3:$CN$3,"&gt;="&amp;$C$2,'P&amp;L (Q)'!$E$3:$CN$3,"&lt;="&amp;$C$3),"błąd")))</f>
        <v/>
      </c>
      <c r="S40" s="21" t="str">
        <f>IF(          $C$4 &lt;&gt;"-","błąd okresów",    IF(     S$2  ="-","",       IFERROR(  SUMIFS('P&amp;L (Q)'!$E40:$CN40,'P&amp;L (Q)'!$E$2:$CN$2,S$2,'P&amp;L (Q)'!$E$3:$CN$3,"&gt;="&amp;$C$2,'P&amp;L (Q)'!$E$3:$CN$3,"&lt;="&amp;$C$3),"błąd")))</f>
        <v/>
      </c>
      <c r="T40" s="21" t="str">
        <f>IF(          $C$4 &lt;&gt;"-","błąd okresów",    IF(     T$2  ="-","",       IFERROR(  SUMIFS('P&amp;L (Q)'!$E40:$CN40,'P&amp;L (Q)'!$E$2:$CN$2,T$2,'P&amp;L (Q)'!$E$3:$CN$3,"&gt;="&amp;$C$2,'P&amp;L (Q)'!$E$3:$CN$3,"&lt;="&amp;$C$3),"błąd")))</f>
        <v/>
      </c>
      <c r="U40" s="21" t="str">
        <f>IF(          $C$4 &lt;&gt;"-","błąd okresów",    IF(     U$2  ="-","",       IFERROR(  SUMIFS('P&amp;L (Q)'!$E40:$CN40,'P&amp;L (Q)'!$E$2:$CN$2,U$2,'P&amp;L (Q)'!$E$3:$CN$3,"&gt;="&amp;$C$2,'P&amp;L (Q)'!$E$3:$CN$3,"&lt;="&amp;$C$3),"błąd")))</f>
        <v/>
      </c>
      <c r="V40" s="21" t="str">
        <f>IF(          $C$4 &lt;&gt;"-","błąd okresów",    IF(     V$2  ="-","",       IFERROR(  SUMIFS('P&amp;L (Q)'!$E40:$CN40,'P&amp;L (Q)'!$E$2:$CN$2,V$2,'P&amp;L (Q)'!$E$3:$CN$3,"&gt;="&amp;$C$2,'P&amp;L (Q)'!$E$3:$CN$3,"&lt;="&amp;$C$3),"błąd")))</f>
        <v/>
      </c>
      <c r="W40" s="21" t="str">
        <f>IF(          $C$4 &lt;&gt;"-","błąd okresów",    IF(     W$2  ="-","",       IFERROR(  SUMIFS('P&amp;L (Q)'!$E40:$CN40,'P&amp;L (Q)'!$E$2:$CN$2,W$2,'P&amp;L (Q)'!$E$3:$CN$3,"&gt;="&amp;$C$2,'P&amp;L (Q)'!$E$3:$CN$3,"&lt;="&amp;$C$3),"błąd")))</f>
        <v/>
      </c>
      <c r="X40" s="21" t="str">
        <f>IF(          $C$4 &lt;&gt;"-","błąd okresów",    IF(     X$2  ="-","",       IFERROR(  SUMIFS('P&amp;L (Q)'!$E40:$CN40,'P&amp;L (Q)'!$E$2:$CN$2,X$2,'P&amp;L (Q)'!$E$3:$CN$3,"&gt;="&amp;$C$2,'P&amp;L (Q)'!$E$3:$CN$3,"&lt;="&amp;$C$3),"błąd")))</f>
        <v/>
      </c>
      <c r="Y40" s="21" t="str">
        <f>IF(          $C$4 &lt;&gt;"-","błąd okresów",    IF(     Y$2  ="-","",       IFERROR(  SUMIFS('P&amp;L (Q)'!$E40:$CN40,'P&amp;L (Q)'!$E$2:$CN$2,Y$2,'P&amp;L (Q)'!$E$3:$CN$3,"&gt;="&amp;$C$2,'P&amp;L (Q)'!$E$3:$CN$3,"&lt;="&amp;$C$3),"błąd")))</f>
        <v/>
      </c>
      <c r="Z40" s="21" t="str">
        <f>IF(          $C$4 &lt;&gt;"-","błąd okresów",    IF(     Z$2  ="-","",       IFERROR(  SUMIFS('P&amp;L (Q)'!$E40:$CN40,'P&amp;L (Q)'!$E$2:$CN$2,Z$2,'P&amp;L (Q)'!$E$3:$CN$3,"&gt;="&amp;$C$2,'P&amp;L (Q)'!$E$3:$CN$3,"&lt;="&amp;$C$3),"błąd")))</f>
        <v/>
      </c>
      <c r="AB40" s="172">
        <f t="shared" ca="1" si="3"/>
        <v>-18148</v>
      </c>
      <c r="AD40" s="177">
        <f t="shared" ca="1" si="4"/>
        <v>0.75973097495101416</v>
      </c>
    </row>
    <row r="41" spans="2:30">
      <c r="B41" s="14" t="str">
        <f>IF('P&amp;L (Q)'!B41="","",'P&amp;L (Q)'!B41)</f>
        <v>36.Akcjonariuszom niekontrolujacym</v>
      </c>
      <c r="C41" s="14"/>
      <c r="D41" s="14"/>
      <c r="E41" s="21">
        <f>IF(          $C$4 &lt;&gt;"-","błąd okresów",    IF(     E$2  ="-","",       IFERROR(  SUMIFS('P&amp;L (Q)'!$E41:$CN41,'P&amp;L (Q)'!$E$2:$CN$2,E$2,'P&amp;L (Q)'!$E$3:$CN$3,"&gt;="&amp;$C$2,'P&amp;L (Q)'!$E$3:$CN$3,"&lt;="&amp;$C$3),"błąd")))</f>
        <v>1636</v>
      </c>
      <c r="F41" s="21">
        <f>IF(          $C$4 &lt;&gt;"-","błąd okresów",    IF(     F$2  ="-","",       IFERROR(  SUMIFS('P&amp;L (Q)'!$E41:$CN41,'P&amp;L (Q)'!$E$2:$CN$2,F$2,'P&amp;L (Q)'!$E$3:$CN$3,"&gt;="&amp;$C$2,'P&amp;L (Q)'!$E$3:$CN$3,"&lt;="&amp;$C$3),"błąd")))</f>
        <v>-2300</v>
      </c>
      <c r="G41" s="21">
        <f>IF(          $C$4 &lt;&gt;"-","błąd okresów",    IF(     G$2  ="-","",       IFERROR(  SUMIFS('P&amp;L (Q)'!$E41:$CN41,'P&amp;L (Q)'!$E$2:$CN$2,G$2,'P&amp;L (Q)'!$E$3:$CN$3,"&gt;="&amp;$C$2,'P&amp;L (Q)'!$E$3:$CN$3,"&lt;="&amp;$C$3),"błąd")))</f>
        <v>-564</v>
      </c>
      <c r="H41" s="21">
        <f>IF(          $C$4 &lt;&gt;"-","błąd okresów",    IF(     H$2  ="-","",       IFERROR(  SUMIFS('P&amp;L (Q)'!$E41:$CN41,'P&amp;L (Q)'!$E$2:$CN$2,H$2,'P&amp;L (Q)'!$E$3:$CN$3,"&gt;="&amp;$C$2,'P&amp;L (Q)'!$E$3:$CN$3,"&lt;="&amp;$C$3),"błąd")))</f>
        <v>558</v>
      </c>
      <c r="I41" s="21">
        <f>IF(          $C$4 &lt;&gt;"-","błąd okresów",    IF(     I$2  ="-","",       IFERROR(  SUMIFS('P&amp;L (Q)'!$E41:$CN41,'P&amp;L (Q)'!$E$2:$CN$2,I$2,'P&amp;L (Q)'!$E$3:$CN$3,"&gt;="&amp;$C$2,'P&amp;L (Q)'!$E$3:$CN$3,"&lt;="&amp;$C$3),"błąd")))</f>
        <v>324</v>
      </c>
      <c r="J41" s="21">
        <f>IF(          $C$4 &lt;&gt;"-","błąd okresów",    IF(     J$2  ="-","",       IFERROR(  SUMIFS('P&amp;L (Q)'!$E41:$CN41,'P&amp;L (Q)'!$E$2:$CN$2,J$2,'P&amp;L (Q)'!$E$3:$CN$3,"&gt;="&amp;$C$2,'P&amp;L (Q)'!$E$3:$CN$3,"&lt;="&amp;$C$3),"błąd")))</f>
        <v>1873</v>
      </c>
      <c r="K41" s="21">
        <f>IF(          $C$4 &lt;&gt;"-","błąd okresów",    IF(     K$2  ="-","",       IFERROR(  SUMIFS('P&amp;L (Q)'!$E41:$CN41,'P&amp;L (Q)'!$E$2:$CN$2,K$2,'P&amp;L (Q)'!$E$3:$CN$3,"&gt;="&amp;$C$2,'P&amp;L (Q)'!$E$3:$CN$3,"&lt;="&amp;$C$3),"błąd")))</f>
        <v>4459</v>
      </c>
      <c r="L41" s="21">
        <f>IF(          $C$4 &lt;&gt;"-","błąd okresów",    IF(     L$2  ="-","",       IFERROR(  SUMIFS('P&amp;L (Q)'!$E41:$CN41,'P&amp;L (Q)'!$E$2:$CN$2,L$2,'P&amp;L (Q)'!$E$3:$CN$3,"&gt;="&amp;$C$2,'P&amp;L (Q)'!$E$3:$CN$3,"&lt;="&amp;$C$3),"błąd")))</f>
        <v>6307</v>
      </c>
      <c r="M41" s="21">
        <f>IF(          $C$4 &lt;&gt;"-","błąd okresów",    IF(     M$2  ="-","",       IFERROR(  SUMIFS('P&amp;L (Q)'!$E41:$CN41,'P&amp;L (Q)'!$E$2:$CN$2,M$2,'P&amp;L (Q)'!$E$3:$CN$3,"&gt;="&amp;$C$2,'P&amp;L (Q)'!$E$3:$CN$3,"&lt;="&amp;$C$3),"błąd")))</f>
        <v>6056</v>
      </c>
      <c r="N41" s="21">
        <f>IF(          $C$4 &lt;&gt;"-","błąd okresów",    IF(     N$2  ="-","",       IFERROR(  SUMIFS('P&amp;L (Q)'!$E41:$CN41,'P&amp;L (Q)'!$E$2:$CN$2,N$2,'P&amp;L (Q)'!$E$3:$CN$3,"&gt;="&amp;$C$2,'P&amp;L (Q)'!$E$3:$CN$3,"&lt;="&amp;$C$3),"błąd")))</f>
        <v>3426</v>
      </c>
      <c r="O41" s="21">
        <f>IF(          $C$4 &lt;&gt;"-","błąd okresów",    IF(     O$2  ="-","",       IFERROR(  SUMIFS('P&amp;L (Q)'!$E41:$CN41,'P&amp;L (Q)'!$E$2:$CN$2,O$2,'P&amp;L (Q)'!$E$3:$CN$3,"&gt;="&amp;$C$2,'P&amp;L (Q)'!$E$3:$CN$3,"&lt;="&amp;$C$3),"błąd")))</f>
        <v>6653</v>
      </c>
      <c r="P41" s="21">
        <f>IF(          $C$4 &lt;&gt;"-","błąd okresów",    IF(     P$2  ="-","",       IFERROR(  SUMIFS('P&amp;L (Q)'!$E41:$CN41,'P&amp;L (Q)'!$E$2:$CN$2,P$2,'P&amp;L (Q)'!$E$3:$CN$3,"&gt;="&amp;$C$2,'P&amp;L (Q)'!$E$3:$CN$3,"&lt;="&amp;$C$3),"błąd")))</f>
        <v>1522</v>
      </c>
      <c r="Q41" s="21" t="str">
        <f>IF(          $C$4 &lt;&gt;"-","błąd okresów",    IF(     Q$2  ="-","",       IFERROR(  SUMIFS('P&amp;L (Q)'!$E41:$CN41,'P&amp;L (Q)'!$E$2:$CN$2,Q$2,'P&amp;L (Q)'!$E$3:$CN$3,"&gt;="&amp;$C$2,'P&amp;L (Q)'!$E$3:$CN$3,"&lt;="&amp;$C$3),"błąd")))</f>
        <v/>
      </c>
      <c r="R41" s="21" t="str">
        <f>IF(          $C$4 &lt;&gt;"-","błąd okresów",    IF(     R$2  ="-","",       IFERROR(  SUMIFS('P&amp;L (Q)'!$E41:$CN41,'P&amp;L (Q)'!$E$2:$CN$2,R$2,'P&amp;L (Q)'!$E$3:$CN$3,"&gt;="&amp;$C$2,'P&amp;L (Q)'!$E$3:$CN$3,"&lt;="&amp;$C$3),"błąd")))</f>
        <v/>
      </c>
      <c r="S41" s="21" t="str">
        <f>IF(          $C$4 &lt;&gt;"-","błąd okresów",    IF(     S$2  ="-","",       IFERROR(  SUMIFS('P&amp;L (Q)'!$E41:$CN41,'P&amp;L (Q)'!$E$2:$CN$2,S$2,'P&amp;L (Q)'!$E$3:$CN$3,"&gt;="&amp;$C$2,'P&amp;L (Q)'!$E$3:$CN$3,"&lt;="&amp;$C$3),"błąd")))</f>
        <v/>
      </c>
      <c r="T41" s="21" t="str">
        <f>IF(          $C$4 &lt;&gt;"-","błąd okresów",    IF(     T$2  ="-","",       IFERROR(  SUMIFS('P&amp;L (Q)'!$E41:$CN41,'P&amp;L (Q)'!$E$2:$CN$2,T$2,'P&amp;L (Q)'!$E$3:$CN$3,"&gt;="&amp;$C$2,'P&amp;L (Q)'!$E$3:$CN$3,"&lt;="&amp;$C$3),"błąd")))</f>
        <v/>
      </c>
      <c r="U41" s="21" t="str">
        <f>IF(          $C$4 &lt;&gt;"-","błąd okresów",    IF(     U$2  ="-","",       IFERROR(  SUMIFS('P&amp;L (Q)'!$E41:$CN41,'P&amp;L (Q)'!$E$2:$CN$2,U$2,'P&amp;L (Q)'!$E$3:$CN$3,"&gt;="&amp;$C$2,'P&amp;L (Q)'!$E$3:$CN$3,"&lt;="&amp;$C$3),"błąd")))</f>
        <v/>
      </c>
      <c r="V41" s="21" t="str">
        <f>IF(          $C$4 &lt;&gt;"-","błąd okresów",    IF(     V$2  ="-","",       IFERROR(  SUMIFS('P&amp;L (Q)'!$E41:$CN41,'P&amp;L (Q)'!$E$2:$CN$2,V$2,'P&amp;L (Q)'!$E$3:$CN$3,"&gt;="&amp;$C$2,'P&amp;L (Q)'!$E$3:$CN$3,"&lt;="&amp;$C$3),"błąd")))</f>
        <v/>
      </c>
      <c r="W41" s="21" t="str">
        <f>IF(          $C$4 &lt;&gt;"-","błąd okresów",    IF(     W$2  ="-","",       IFERROR(  SUMIFS('P&amp;L (Q)'!$E41:$CN41,'P&amp;L (Q)'!$E$2:$CN$2,W$2,'P&amp;L (Q)'!$E$3:$CN$3,"&gt;="&amp;$C$2,'P&amp;L (Q)'!$E$3:$CN$3,"&lt;="&amp;$C$3),"błąd")))</f>
        <v/>
      </c>
      <c r="X41" s="21" t="str">
        <f>IF(          $C$4 &lt;&gt;"-","błąd okresów",    IF(     X$2  ="-","",       IFERROR(  SUMIFS('P&amp;L (Q)'!$E41:$CN41,'P&amp;L (Q)'!$E$2:$CN$2,X$2,'P&amp;L (Q)'!$E$3:$CN$3,"&gt;="&amp;$C$2,'P&amp;L (Q)'!$E$3:$CN$3,"&lt;="&amp;$C$3),"błąd")))</f>
        <v/>
      </c>
      <c r="Y41" s="21" t="str">
        <f>IF(          $C$4 &lt;&gt;"-","błąd okresów",    IF(     Y$2  ="-","",       IFERROR(  SUMIFS('P&amp;L (Q)'!$E41:$CN41,'P&amp;L (Q)'!$E$2:$CN$2,Y$2,'P&amp;L (Q)'!$E$3:$CN$3,"&gt;="&amp;$C$2,'P&amp;L (Q)'!$E$3:$CN$3,"&lt;="&amp;$C$3),"błąd")))</f>
        <v/>
      </c>
      <c r="Z41" s="21" t="str">
        <f>IF(          $C$4 &lt;&gt;"-","błąd okresów",    IF(     Z$2  ="-","",       IFERROR(  SUMIFS('P&amp;L (Q)'!$E41:$CN41,'P&amp;L (Q)'!$E$2:$CN$2,Z$2,'P&amp;L (Q)'!$E$3:$CN$3,"&gt;="&amp;$C$2,'P&amp;L (Q)'!$E$3:$CN$3,"&lt;="&amp;$C$3),"błąd")))</f>
        <v/>
      </c>
      <c r="AB41" s="172">
        <f t="shared" ca="1" si="3"/>
        <v>-5131</v>
      </c>
      <c r="AD41" s="177">
        <f t="shared" ca="1" si="4"/>
        <v>0.22876897640162333</v>
      </c>
    </row>
    <row r="42" spans="2:30" ht="27.75" customHeight="1">
      <c r="B42" s="18" t="str">
        <f>IF('P&amp;L (Q)'!B42="","",'P&amp;L (Q)'!B42)</f>
        <v>37.Zysk na jedną akcję:</v>
      </c>
      <c r="C42" s="18"/>
      <c r="D42" s="18"/>
      <c r="E42" s="39"/>
      <c r="F42" s="39"/>
      <c r="G42" s="39"/>
      <c r="H42" s="39"/>
      <c r="I42" s="39"/>
      <c r="J42" s="39"/>
      <c r="K42" s="39"/>
      <c r="L42" s="39"/>
      <c r="M42" s="39"/>
      <c r="N42" s="39"/>
      <c r="O42" s="39"/>
      <c r="P42" s="39"/>
      <c r="Q42" s="39"/>
      <c r="R42" s="39"/>
      <c r="S42" s="39"/>
      <c r="T42" s="39"/>
      <c r="U42" s="39"/>
      <c r="V42" s="39"/>
      <c r="W42" s="39"/>
      <c r="X42" s="39"/>
      <c r="Y42" s="39"/>
      <c r="Z42" s="39"/>
      <c r="AB42" s="172" t="str">
        <f t="shared" ca="1" si="3"/>
        <v/>
      </c>
      <c r="AD42" s="177" t="str">
        <f t="shared" ca="1" si="4"/>
        <v/>
      </c>
    </row>
    <row r="43" spans="2:30">
      <c r="B43" s="14" t="str">
        <f>IF('P&amp;L (Q)'!B43="","",'P&amp;L (Q)'!B43)</f>
        <v>38.– podstawowy z zysku za okres przypadającego akcjonariuszom jednostki dominującej</v>
      </c>
      <c r="C43" s="53"/>
      <c r="D43" s="53"/>
      <c r="E43" s="82">
        <f>IF(          $C$4 &lt;&gt;"-","błąd okresów",    IF(     E$2  ="-","",       IFERROR(  E37/E66,"błąd")))</f>
        <v>3.0031624559752443</v>
      </c>
      <c r="F43" s="82">
        <f t="shared" ref="F43:Z43" si="5">IF(          $C$4 &lt;&gt;"-","błąd okresów",    IF(     F$2  ="-","",       IFERROR(  F37/F66,"błąd")))</f>
        <v>2.8744363706509972</v>
      </c>
      <c r="G43" s="82">
        <f t="shared" si="5"/>
        <v>3.5061640805536443</v>
      </c>
      <c r="H43" s="82">
        <f t="shared" si="5"/>
        <v>3.8159650613602487</v>
      </c>
      <c r="I43" s="82">
        <f t="shared" si="5"/>
        <v>4.4165462413429681</v>
      </c>
      <c r="J43" s="82">
        <f t="shared" si="5"/>
        <v>4.9754402082521976</v>
      </c>
      <c r="K43" s="82">
        <f t="shared" si="5"/>
        <v>5.3306533052015972</v>
      </c>
      <c r="L43" s="82">
        <f t="shared" si="5"/>
        <v>6.3748942167154947</v>
      </c>
      <c r="M43" s="82">
        <f t="shared" si="5"/>
        <v>4.7360161194784061</v>
      </c>
      <c r="N43" s="82">
        <f t="shared" si="5"/>
        <v>3.1620464395553638</v>
      </c>
      <c r="O43" s="82">
        <f t="shared" si="5"/>
        <v>6.1041650915081878</v>
      </c>
      <c r="P43" s="82">
        <f t="shared" si="5"/>
        <v>5.1231682789156698</v>
      </c>
      <c r="Q43" s="82" t="str">
        <f t="shared" si="5"/>
        <v/>
      </c>
      <c r="R43" s="82" t="str">
        <f t="shared" si="5"/>
        <v/>
      </c>
      <c r="S43" s="82" t="str">
        <f t="shared" si="5"/>
        <v/>
      </c>
      <c r="T43" s="82" t="str">
        <f t="shared" si="5"/>
        <v/>
      </c>
      <c r="U43" s="82" t="str">
        <f t="shared" si="5"/>
        <v/>
      </c>
      <c r="V43" s="82" t="str">
        <f t="shared" si="5"/>
        <v/>
      </c>
      <c r="W43" s="82" t="str">
        <f t="shared" si="5"/>
        <v/>
      </c>
      <c r="X43" s="82" t="str">
        <f t="shared" si="5"/>
        <v/>
      </c>
      <c r="Y43" s="82" t="str">
        <f t="shared" si="5"/>
        <v/>
      </c>
      <c r="Z43" s="82" t="str">
        <f t="shared" si="5"/>
        <v/>
      </c>
      <c r="AB43" s="173">
        <f t="shared" ca="1" si="3"/>
        <v>-0.98099681259251792</v>
      </c>
      <c r="AD43" s="177">
        <f t="shared" ca="1" si="4"/>
        <v>0.83929058308772941</v>
      </c>
    </row>
    <row r="44" spans="2:30">
      <c r="B44" s="14" t="str">
        <f>IF('P&amp;L (Q)'!B44="","",'P&amp;L (Q)'!B44)</f>
        <v>39.– podstawowy z zysku z działalności kontynuowanej za okres przypadającego akcjonariuszom jednostki dominującej</v>
      </c>
      <c r="C44" s="53"/>
      <c r="D44" s="53"/>
      <c r="E44" s="82">
        <f>E43</f>
        <v>3.0031624559752443</v>
      </c>
      <c r="F44" s="82">
        <f t="shared" ref="F44:Z44" si="6">F43</f>
        <v>2.8744363706509972</v>
      </c>
      <c r="G44" s="82">
        <f t="shared" si="6"/>
        <v>3.5061640805536443</v>
      </c>
      <c r="H44" s="82">
        <f t="shared" si="6"/>
        <v>3.8159650613602487</v>
      </c>
      <c r="I44" s="82">
        <f t="shared" si="6"/>
        <v>4.4165462413429681</v>
      </c>
      <c r="J44" s="82">
        <f t="shared" si="6"/>
        <v>4.9754402082521976</v>
      </c>
      <c r="K44" s="82">
        <f t="shared" si="6"/>
        <v>5.3306533052015972</v>
      </c>
      <c r="L44" s="82">
        <f t="shared" si="6"/>
        <v>6.3748942167154947</v>
      </c>
      <c r="M44" s="82">
        <f t="shared" si="6"/>
        <v>4.7360161194784061</v>
      </c>
      <c r="N44" s="82">
        <f t="shared" si="6"/>
        <v>3.1620464395553638</v>
      </c>
      <c r="O44" s="82">
        <f t="shared" si="6"/>
        <v>6.1041650915081878</v>
      </c>
      <c r="P44" s="82">
        <f t="shared" si="6"/>
        <v>5.1231682789156698</v>
      </c>
      <c r="Q44" s="82" t="str">
        <f t="shared" si="6"/>
        <v/>
      </c>
      <c r="R44" s="82" t="str">
        <f t="shared" si="6"/>
        <v/>
      </c>
      <c r="S44" s="82" t="str">
        <f t="shared" si="6"/>
        <v/>
      </c>
      <c r="T44" s="82" t="str">
        <f t="shared" si="6"/>
        <v/>
      </c>
      <c r="U44" s="82" t="str">
        <f t="shared" si="6"/>
        <v/>
      </c>
      <c r="V44" s="82" t="str">
        <f t="shared" si="6"/>
        <v/>
      </c>
      <c r="W44" s="82" t="str">
        <f t="shared" si="6"/>
        <v/>
      </c>
      <c r="X44" s="82" t="str">
        <f t="shared" si="6"/>
        <v/>
      </c>
      <c r="Y44" s="82" t="str">
        <f t="shared" si="6"/>
        <v/>
      </c>
      <c r="Z44" s="82" t="str">
        <f t="shared" si="6"/>
        <v/>
      </c>
      <c r="AB44" s="173">
        <f t="shared" ca="1" si="3"/>
        <v>-0.98099681259251792</v>
      </c>
      <c r="AD44" s="177">
        <f t="shared" ca="1" si="4"/>
        <v>0.83929058308772941</v>
      </c>
    </row>
    <row r="45" spans="2:30">
      <c r="B45" s="14" t="str">
        <f>IF('P&amp;L (Q)'!B45="","",'P&amp;L (Q)'!B45)</f>
        <v>40.– rozwodniony z zysku za okres przypadającego akcjonariuszom jednostki dominującej</v>
      </c>
      <c r="C45" s="53"/>
      <c r="D45" s="53"/>
      <c r="E45" s="82">
        <f>E43</f>
        <v>3.0031624559752443</v>
      </c>
      <c r="F45" s="82">
        <f t="shared" ref="F45:Z45" si="7">F43</f>
        <v>2.8744363706509972</v>
      </c>
      <c r="G45" s="82">
        <f t="shared" si="7"/>
        <v>3.5061640805536443</v>
      </c>
      <c r="H45" s="82">
        <f t="shared" si="7"/>
        <v>3.8159650613602487</v>
      </c>
      <c r="I45" s="82">
        <f t="shared" si="7"/>
        <v>4.4165462413429681</v>
      </c>
      <c r="J45" s="82">
        <f t="shared" si="7"/>
        <v>4.9754402082521976</v>
      </c>
      <c r="K45" s="82">
        <f t="shared" si="7"/>
        <v>5.3306533052015972</v>
      </c>
      <c r="L45" s="82">
        <f t="shared" si="7"/>
        <v>6.3748942167154947</v>
      </c>
      <c r="M45" s="82">
        <f t="shared" si="7"/>
        <v>4.7360161194784061</v>
      </c>
      <c r="N45" s="82">
        <f t="shared" si="7"/>
        <v>3.1620464395553638</v>
      </c>
      <c r="O45" s="82">
        <f t="shared" si="7"/>
        <v>6.1041650915081878</v>
      </c>
      <c r="P45" s="82">
        <f t="shared" si="7"/>
        <v>5.1231682789156698</v>
      </c>
      <c r="Q45" s="82" t="str">
        <f t="shared" si="7"/>
        <v/>
      </c>
      <c r="R45" s="82" t="str">
        <f t="shared" si="7"/>
        <v/>
      </c>
      <c r="S45" s="82" t="str">
        <f t="shared" si="7"/>
        <v/>
      </c>
      <c r="T45" s="82" t="str">
        <f t="shared" si="7"/>
        <v/>
      </c>
      <c r="U45" s="82" t="str">
        <f t="shared" si="7"/>
        <v/>
      </c>
      <c r="V45" s="82" t="str">
        <f t="shared" si="7"/>
        <v/>
      </c>
      <c r="W45" s="82" t="str">
        <f t="shared" si="7"/>
        <v/>
      </c>
      <c r="X45" s="82" t="str">
        <f t="shared" si="7"/>
        <v/>
      </c>
      <c r="Y45" s="82" t="str">
        <f t="shared" si="7"/>
        <v/>
      </c>
      <c r="Z45" s="82" t="str">
        <f t="shared" si="7"/>
        <v/>
      </c>
      <c r="AB45" s="173">
        <f t="shared" ca="1" si="3"/>
        <v>-0.98099681259251792</v>
      </c>
      <c r="AD45" s="177">
        <f t="shared" ca="1" si="4"/>
        <v>0.83929058308772941</v>
      </c>
    </row>
    <row r="46" spans="2:30">
      <c r="B46" s="14" t="str">
        <f>IF('P&amp;L (Q)'!B46="","",'P&amp;L (Q)'!B46)</f>
        <v>41.– rozwodniony z zysku z działalności kontynuowanej za okres przypadającego akcjonariuszom jednostki dominującej</v>
      </c>
      <c r="C46" s="53"/>
      <c r="D46" s="53"/>
      <c r="E46" s="82">
        <f>E43</f>
        <v>3.0031624559752443</v>
      </c>
      <c r="F46" s="82">
        <f t="shared" ref="F46:Z46" si="8">F43</f>
        <v>2.8744363706509972</v>
      </c>
      <c r="G46" s="82">
        <f t="shared" si="8"/>
        <v>3.5061640805536443</v>
      </c>
      <c r="H46" s="82">
        <f t="shared" si="8"/>
        <v>3.8159650613602487</v>
      </c>
      <c r="I46" s="82">
        <f t="shared" si="8"/>
        <v>4.4165462413429681</v>
      </c>
      <c r="J46" s="82">
        <f t="shared" si="8"/>
        <v>4.9754402082521976</v>
      </c>
      <c r="K46" s="82">
        <f t="shared" si="8"/>
        <v>5.3306533052015972</v>
      </c>
      <c r="L46" s="82">
        <f t="shared" si="8"/>
        <v>6.3748942167154947</v>
      </c>
      <c r="M46" s="82">
        <f t="shared" si="8"/>
        <v>4.7360161194784061</v>
      </c>
      <c r="N46" s="82">
        <f t="shared" si="8"/>
        <v>3.1620464395553638</v>
      </c>
      <c r="O46" s="82">
        <f t="shared" si="8"/>
        <v>6.1041650915081878</v>
      </c>
      <c r="P46" s="82">
        <f t="shared" si="8"/>
        <v>5.1231682789156698</v>
      </c>
      <c r="Q46" s="82" t="str">
        <f t="shared" si="8"/>
        <v/>
      </c>
      <c r="R46" s="82" t="str">
        <f t="shared" si="8"/>
        <v/>
      </c>
      <c r="S46" s="82" t="str">
        <f t="shared" si="8"/>
        <v/>
      </c>
      <c r="T46" s="82" t="str">
        <f t="shared" si="8"/>
        <v/>
      </c>
      <c r="U46" s="82" t="str">
        <f t="shared" si="8"/>
        <v/>
      </c>
      <c r="V46" s="82" t="str">
        <f t="shared" si="8"/>
        <v/>
      </c>
      <c r="W46" s="82" t="str">
        <f t="shared" si="8"/>
        <v/>
      </c>
      <c r="X46" s="82" t="str">
        <f t="shared" si="8"/>
        <v/>
      </c>
      <c r="Y46" s="82" t="str">
        <f t="shared" si="8"/>
        <v/>
      </c>
      <c r="Z46" s="82" t="str">
        <f t="shared" si="8"/>
        <v/>
      </c>
      <c r="AB46" s="173">
        <f t="shared" ca="1" si="3"/>
        <v>-0.98099681259251792</v>
      </c>
      <c r="AD46" s="177">
        <f t="shared" ca="1" si="4"/>
        <v>0.83929058308772941</v>
      </c>
    </row>
    <row r="47" spans="2:30" hidden="1">
      <c r="B47" s="1" t="str">
        <f>IF('P&amp;L (Q)'!B47="","",'P&amp;L (Q)'!B47)</f>
        <v/>
      </c>
      <c r="AB47" s="172" t="str">
        <f t="shared" ca="1" si="3"/>
        <v/>
      </c>
      <c r="AD47" s="177" t="str">
        <f t="shared" ca="1" si="4"/>
        <v/>
      </c>
    </row>
    <row r="48" spans="2:30" hidden="1">
      <c r="B48" s="1" t="str">
        <f>IF('P&amp;L (Q)'!B48="","",'P&amp;L (Q)'!B48)</f>
        <v/>
      </c>
      <c r="AB48" s="172" t="str">
        <f t="shared" ca="1" si="3"/>
        <v/>
      </c>
      <c r="AD48" s="177" t="str">
        <f t="shared" ca="1" si="4"/>
        <v/>
      </c>
    </row>
    <row r="49" spans="2:30" hidden="1">
      <c r="B49" s="1" t="str">
        <f>IF('P&amp;L (Q)'!B49="","",'P&amp;L (Q)'!B49)</f>
        <v/>
      </c>
      <c r="AB49" s="172" t="str">
        <f t="shared" ca="1" si="3"/>
        <v/>
      </c>
      <c r="AD49" s="177" t="str">
        <f t="shared" ca="1" si="4"/>
        <v/>
      </c>
    </row>
    <row r="50" spans="2:30" hidden="1">
      <c r="B50" s="1" t="str">
        <f>IF('P&amp;L (Q)'!B50="","",'P&amp;L (Q)'!B50)</f>
        <v/>
      </c>
      <c r="AB50" s="172" t="str">
        <f t="shared" ca="1" si="3"/>
        <v/>
      </c>
      <c r="AD50" s="177" t="str">
        <f t="shared" ca="1" si="4"/>
        <v/>
      </c>
    </row>
    <row r="51" spans="2:30" hidden="1">
      <c r="B51" s="1" t="str">
        <f>IF('P&amp;L (Q)'!B51="","",'P&amp;L (Q)'!B51)</f>
        <v/>
      </c>
      <c r="AB51" s="172" t="str">
        <f t="shared" ca="1" si="3"/>
        <v/>
      </c>
      <c r="AD51" s="177" t="str">
        <f t="shared" ca="1" si="4"/>
        <v/>
      </c>
    </row>
    <row r="52" spans="2:30" hidden="1">
      <c r="B52" s="1" t="str">
        <f>IF('P&amp;L (Q)'!B52="","",'P&amp;L (Q)'!B52)</f>
        <v/>
      </c>
      <c r="AB52" s="172" t="str">
        <f t="shared" ca="1" si="3"/>
        <v/>
      </c>
      <c r="AD52" s="177" t="str">
        <f t="shared" ca="1" si="4"/>
        <v/>
      </c>
    </row>
    <row r="53" spans="2:30" hidden="1">
      <c r="B53" s="1" t="str">
        <f>IF('P&amp;L (Q)'!B53="","",'P&amp;L (Q)'!B53)</f>
        <v/>
      </c>
      <c r="AB53" s="172" t="str">
        <f t="shared" ca="1" si="3"/>
        <v/>
      </c>
      <c r="AD53" s="177" t="str">
        <f t="shared" ca="1" si="4"/>
        <v/>
      </c>
    </row>
    <row r="54" spans="2:30" hidden="1">
      <c r="B54" s="1" t="str">
        <f>IF('P&amp;L (Q)'!B54="","",'P&amp;L (Q)'!B54)</f>
        <v/>
      </c>
      <c r="AB54" s="172" t="str">
        <f t="shared" ca="1" si="3"/>
        <v/>
      </c>
      <c r="AD54" s="177" t="str">
        <f t="shared" ca="1" si="4"/>
        <v/>
      </c>
    </row>
    <row r="55" spans="2:30" hidden="1">
      <c r="B55" s="1" t="str">
        <f>IF('P&amp;L (Q)'!B55="","",'P&amp;L (Q)'!B55)</f>
        <v/>
      </c>
      <c r="AB55" s="172" t="str">
        <f t="shared" ca="1" si="3"/>
        <v/>
      </c>
      <c r="AD55" s="177" t="str">
        <f t="shared" ca="1" si="4"/>
        <v/>
      </c>
    </row>
    <row r="56" spans="2:30" ht="17.100000000000001" customHeight="1">
      <c r="B56" s="7" t="str">
        <f>IF('P&amp;L (Q)'!B56="","",'P&amp;L (Q)'!B56)</f>
        <v>51.INFORMACJA DODATKOWA:</v>
      </c>
      <c r="AB56" s="172" t="str">
        <f t="shared" ca="1" si="3"/>
        <v/>
      </c>
      <c r="AD56" s="177" t="str">
        <f t="shared" ca="1" si="4"/>
        <v/>
      </c>
    </row>
    <row r="57" spans="2:30">
      <c r="B57" s="7" t="str">
        <f>IF('P&amp;L (Q)'!B57="","",'P&amp;L (Q)'!B57)</f>
        <v>52.Struktura produktowa przychodów ze sprzedaży wg rodzaju (tys. PLN):</v>
      </c>
      <c r="AB57" s="172" t="str">
        <f t="shared" ca="1" si="3"/>
        <v/>
      </c>
      <c r="AD57" s="177" t="str">
        <f t="shared" ca="1" si="4"/>
        <v/>
      </c>
    </row>
    <row r="58" spans="2:30">
      <c r="B58" s="1" t="str">
        <f>IF('P&amp;L (Q)'!B58="","",'P&amp;L (Q)'!B58)</f>
        <v>53.Wyroby dekoracyjne</v>
      </c>
      <c r="E58" s="21">
        <f>IF(          $C$4 &lt;&gt;"-","błąd okresów",    IF(     E$2  ="-","",       IFERROR(  SUMIFS('P&amp;L (Q)'!$E58:$CN58,'P&amp;L (Q)'!$E$2:$CN$2,E$2,'P&amp;L (Q)'!$E$3:$CN$3,"&gt;="&amp;$C$2,'P&amp;L (Q)'!$E$3:$CN$3,"&lt;="&amp;$C$3),"błąd")))</f>
        <v>358201</v>
      </c>
      <c r="F58" s="21">
        <f>IF(          $C$4 &lt;&gt;"-","błąd okresów",    IF(     F$2  ="-","",       IFERROR(  SUMIFS('P&amp;L (Q)'!$E58:$CN58,'P&amp;L (Q)'!$E$2:$CN$2,F$2,'P&amp;L (Q)'!$E$3:$CN$3,"&gt;="&amp;$C$2,'P&amp;L (Q)'!$E$3:$CN$3,"&lt;="&amp;$C$3),"błąd")))</f>
        <v>342734</v>
      </c>
      <c r="G58" s="21">
        <f>IF(          $C$4 &lt;&gt;"-","błąd okresów",    IF(     G$2  ="-","",       IFERROR(  SUMIFS('P&amp;L (Q)'!$E58:$CN58,'P&amp;L (Q)'!$E$2:$CN$2,G$2,'P&amp;L (Q)'!$E$3:$CN$3,"&gt;="&amp;$C$2,'P&amp;L (Q)'!$E$3:$CN$3,"&lt;="&amp;$C$3),"błąd")))</f>
        <v>355447</v>
      </c>
      <c r="H58" s="21">
        <f>IF(          $C$4 &lt;&gt;"-","błąd okresów",    IF(     H$2  ="-","",       IFERROR(  SUMIFS('P&amp;L (Q)'!$E58:$CN58,'P&amp;L (Q)'!$E$2:$CN$2,H$2,'P&amp;L (Q)'!$E$3:$CN$3,"&gt;="&amp;$C$2,'P&amp;L (Q)'!$E$3:$CN$3,"&lt;="&amp;$C$3),"błąd")))</f>
        <v>377785</v>
      </c>
      <c r="I58" s="21">
        <f>IF(          $C$4 &lt;&gt;"-","błąd okresów",    IF(     I$2  ="-","",       IFERROR(  SUMIFS('P&amp;L (Q)'!$E58:$CN58,'P&amp;L (Q)'!$E$2:$CN$2,I$2,'P&amp;L (Q)'!$E$3:$CN$3,"&gt;="&amp;$C$2,'P&amp;L (Q)'!$E$3:$CN$3,"&lt;="&amp;$C$3),"błąd")))</f>
        <v>368740.10354581953</v>
      </c>
      <c r="J58" s="21">
        <f>IF(          $C$4 &lt;&gt;"-","błąd okresów",    IF(     J$2  ="-","",       IFERROR(  SUMIFS('P&amp;L (Q)'!$E58:$CN58,'P&amp;L (Q)'!$E$2:$CN$2,J$2,'P&amp;L (Q)'!$E$3:$CN$3,"&gt;="&amp;$C$2,'P&amp;L (Q)'!$E$3:$CN$3,"&lt;="&amp;$C$3),"błąd")))</f>
        <v>378320.25973543001</v>
      </c>
      <c r="K58" s="21">
        <f>IF(          $C$4 &lt;&gt;"-","błąd okresów",    IF(     K$2  ="-","",       IFERROR(  SUMIFS('P&amp;L (Q)'!$E58:$CN58,'P&amp;L (Q)'!$E$2:$CN$2,K$2,'P&amp;L (Q)'!$E$3:$CN$3,"&gt;="&amp;$C$2,'P&amp;L (Q)'!$E$3:$CN$3,"&lt;="&amp;$C$3),"błąd")))</f>
        <v>443042.13138016203</v>
      </c>
      <c r="L58" s="21">
        <f>IF(          $C$4 &lt;&gt;"-","błąd okresów",    IF(     L$2  ="-","",       IFERROR(  SUMIFS('P&amp;L (Q)'!$E58:$CN58,'P&amp;L (Q)'!$E$2:$CN$2,L$2,'P&amp;L (Q)'!$E$3:$CN$3,"&gt;="&amp;$C$2,'P&amp;L (Q)'!$E$3:$CN$3,"&lt;="&amp;$C$3),"błąd")))</f>
        <v>532267.13948832895</v>
      </c>
      <c r="M58" s="21">
        <f>IF(          $C$4 &lt;&gt;"-","błąd okresów",    IF(     M$2  ="-","",       IFERROR(  SUMIFS('P&amp;L (Q)'!$E58:$CN58,'P&amp;L (Q)'!$E$2:$CN$2,M$2,'P&amp;L (Q)'!$E$3:$CN$3,"&gt;="&amp;$C$2,'P&amp;L (Q)'!$E$3:$CN$3,"&lt;="&amp;$C$3),"błąd")))</f>
        <v>510828</v>
      </c>
      <c r="N58" s="21">
        <f>IF(          $C$4 &lt;&gt;"-","błąd okresów",    IF(     N$2  ="-","",       IFERROR(  SUMIFS('P&amp;L (Q)'!$E58:$CN58,'P&amp;L (Q)'!$E$2:$CN$2,N$2,'P&amp;L (Q)'!$E$3:$CN$3,"&gt;="&amp;$C$2,'P&amp;L (Q)'!$E$3:$CN$3,"&lt;="&amp;$C$3),"błąd")))</f>
        <v>515071.17077936756</v>
      </c>
      <c r="O58" s="21">
        <f>IF(          $C$4 &lt;&gt;"-","błąd okresów",    IF(     O$2  ="-","",       IFERROR(  SUMIFS('P&amp;L (Q)'!$E58:$CN58,'P&amp;L (Q)'!$E$2:$CN$2,O$2,'P&amp;L (Q)'!$E$3:$CN$3,"&gt;="&amp;$C$2,'P&amp;L (Q)'!$E$3:$CN$3,"&lt;="&amp;$C$3),"błąd")))</f>
        <v>570391</v>
      </c>
      <c r="P58" s="21">
        <f>IF(          $C$4 &lt;&gt;"-","błąd okresów",    IF(     P$2  ="-","",       IFERROR(  SUMIFS('P&amp;L (Q)'!$E58:$CN58,'P&amp;L (Q)'!$E$2:$CN$2,P$2,'P&amp;L (Q)'!$E$3:$CN$3,"&gt;="&amp;$C$2,'P&amp;L (Q)'!$E$3:$CN$3,"&lt;="&amp;$C$3),"błąd")))</f>
        <v>541726</v>
      </c>
      <c r="Q58" s="21" t="str">
        <f>IF(          $C$4 &lt;&gt;"-","błąd okresów",    IF(     Q$2  ="-","",       IFERROR(  SUMIFS('P&amp;L (Q)'!$E58:$CN58,'P&amp;L (Q)'!$E$2:$CN$2,Q$2,'P&amp;L (Q)'!$E$3:$CN$3,"&gt;="&amp;$C$2,'P&amp;L (Q)'!$E$3:$CN$3,"&lt;="&amp;$C$3),"błąd")))</f>
        <v/>
      </c>
      <c r="R58" s="21" t="str">
        <f>IF(          $C$4 &lt;&gt;"-","błąd okresów",    IF(     R$2  ="-","",       IFERROR(  SUMIFS('P&amp;L (Q)'!$E58:$CN58,'P&amp;L (Q)'!$E$2:$CN$2,R$2,'P&amp;L (Q)'!$E$3:$CN$3,"&gt;="&amp;$C$2,'P&amp;L (Q)'!$E$3:$CN$3,"&lt;="&amp;$C$3),"błąd")))</f>
        <v/>
      </c>
      <c r="S58" s="21" t="str">
        <f>IF(          $C$4 &lt;&gt;"-","błąd okresów",    IF(     S$2  ="-","",       IFERROR(  SUMIFS('P&amp;L (Q)'!$E58:$CN58,'P&amp;L (Q)'!$E$2:$CN$2,S$2,'P&amp;L (Q)'!$E$3:$CN$3,"&gt;="&amp;$C$2,'P&amp;L (Q)'!$E$3:$CN$3,"&lt;="&amp;$C$3),"błąd")))</f>
        <v/>
      </c>
      <c r="T58" s="21" t="str">
        <f>IF(          $C$4 &lt;&gt;"-","błąd okresów",    IF(     T$2  ="-","",       IFERROR(  SUMIFS('P&amp;L (Q)'!$E58:$CN58,'P&amp;L (Q)'!$E$2:$CN$2,T$2,'P&amp;L (Q)'!$E$3:$CN$3,"&gt;="&amp;$C$2,'P&amp;L (Q)'!$E$3:$CN$3,"&lt;="&amp;$C$3),"błąd")))</f>
        <v/>
      </c>
      <c r="U58" s="21" t="str">
        <f>IF(          $C$4 &lt;&gt;"-","błąd okresów",    IF(     U$2  ="-","",       IFERROR(  SUMIFS('P&amp;L (Q)'!$E58:$CN58,'P&amp;L (Q)'!$E$2:$CN$2,U$2,'P&amp;L (Q)'!$E$3:$CN$3,"&gt;="&amp;$C$2,'P&amp;L (Q)'!$E$3:$CN$3,"&lt;="&amp;$C$3),"błąd")))</f>
        <v/>
      </c>
      <c r="V58" s="21" t="str">
        <f>IF(          $C$4 &lt;&gt;"-","błąd okresów",    IF(     V$2  ="-","",       IFERROR(  SUMIFS('P&amp;L (Q)'!$E58:$CN58,'P&amp;L (Q)'!$E$2:$CN$2,V$2,'P&amp;L (Q)'!$E$3:$CN$3,"&gt;="&amp;$C$2,'P&amp;L (Q)'!$E$3:$CN$3,"&lt;="&amp;$C$3),"błąd")))</f>
        <v/>
      </c>
      <c r="W58" s="21" t="str">
        <f>IF(          $C$4 &lt;&gt;"-","błąd okresów",    IF(     W$2  ="-","",       IFERROR(  SUMIFS('P&amp;L (Q)'!$E58:$CN58,'P&amp;L (Q)'!$E$2:$CN$2,W$2,'P&amp;L (Q)'!$E$3:$CN$3,"&gt;="&amp;$C$2,'P&amp;L (Q)'!$E$3:$CN$3,"&lt;="&amp;$C$3),"błąd")))</f>
        <v/>
      </c>
      <c r="X58" s="21" t="str">
        <f>IF(          $C$4 &lt;&gt;"-","błąd okresów",    IF(     X$2  ="-","",       IFERROR(  SUMIFS('P&amp;L (Q)'!$E58:$CN58,'P&amp;L (Q)'!$E$2:$CN$2,X$2,'P&amp;L (Q)'!$E$3:$CN$3,"&gt;="&amp;$C$2,'P&amp;L (Q)'!$E$3:$CN$3,"&lt;="&amp;$C$3),"błąd")))</f>
        <v/>
      </c>
      <c r="Y58" s="21" t="str">
        <f>IF(          $C$4 &lt;&gt;"-","błąd okresów",    IF(     Y$2  ="-","",       IFERROR(  SUMIFS('P&amp;L (Q)'!$E58:$CN58,'P&amp;L (Q)'!$E$2:$CN$2,Y$2,'P&amp;L (Q)'!$E$3:$CN$3,"&gt;="&amp;$C$2,'P&amp;L (Q)'!$E$3:$CN$3,"&lt;="&amp;$C$3),"błąd")))</f>
        <v/>
      </c>
      <c r="Z58" s="21" t="str">
        <f>IF(          $C$4 &lt;&gt;"-","błąd okresów",    IF(     Z$2  ="-","",       IFERROR(  SUMIFS('P&amp;L (Q)'!$E58:$CN58,'P&amp;L (Q)'!$E$2:$CN$2,Z$2,'P&amp;L (Q)'!$E$3:$CN$3,"&gt;="&amp;$C$2,'P&amp;L (Q)'!$E$3:$CN$3,"&lt;="&amp;$C$3),"błąd")))</f>
        <v/>
      </c>
      <c r="AB58" s="172">
        <f t="shared" ca="1" si="3"/>
        <v>-28665</v>
      </c>
      <c r="AD58" s="177">
        <f t="shared" ca="1" si="4"/>
        <v>0.94974499948281088</v>
      </c>
    </row>
    <row r="59" spans="2:30">
      <c r="B59" s="1" t="str">
        <f>IF('P&amp;L (Q)'!B59="","",'P&amp;L (Q)'!B59)</f>
        <v>54.Chemia budowlana</v>
      </c>
      <c r="E59" s="21">
        <f>IF(          $C$4 &lt;&gt;"-","błąd okresów",    IF(     E$2  ="-","",       IFERROR(  SUMIFS('P&amp;L (Q)'!$E59:$CN59,'P&amp;L (Q)'!$E$2:$CN$2,E$2,'P&amp;L (Q)'!$E$3:$CN$3,"&gt;="&amp;$C$2,'P&amp;L (Q)'!$E$3:$CN$3,"&lt;="&amp;$C$3),"błąd")))</f>
        <v>66471</v>
      </c>
      <c r="F59" s="21">
        <f>IF(          $C$4 &lt;&gt;"-","błąd okresów",    IF(     F$2  ="-","",       IFERROR(  SUMIFS('P&amp;L (Q)'!$E59:$CN59,'P&amp;L (Q)'!$E$2:$CN$2,F$2,'P&amp;L (Q)'!$E$3:$CN$3,"&gt;="&amp;$C$2,'P&amp;L (Q)'!$E$3:$CN$3,"&lt;="&amp;$C$3),"błąd")))</f>
        <v>61495</v>
      </c>
      <c r="G59" s="21">
        <f>IF(          $C$4 &lt;&gt;"-","błąd okresów",    IF(     G$2  ="-","",       IFERROR(  SUMIFS('P&amp;L (Q)'!$E59:$CN59,'P&amp;L (Q)'!$E$2:$CN$2,G$2,'P&amp;L (Q)'!$E$3:$CN$3,"&gt;="&amp;$C$2,'P&amp;L (Q)'!$E$3:$CN$3,"&lt;="&amp;$C$3),"błąd")))</f>
        <v>56058</v>
      </c>
      <c r="H59" s="21">
        <f>IF(          $C$4 &lt;&gt;"-","błąd okresów",    IF(     H$2  ="-","",       IFERROR(  SUMIFS('P&amp;L (Q)'!$E59:$CN59,'P&amp;L (Q)'!$E$2:$CN$2,H$2,'P&amp;L (Q)'!$E$3:$CN$3,"&gt;="&amp;$C$2,'P&amp;L (Q)'!$E$3:$CN$3,"&lt;="&amp;$C$3),"błąd")))</f>
        <v>56629</v>
      </c>
      <c r="I59" s="21">
        <f>IF(          $C$4 &lt;&gt;"-","błąd okresów",    IF(     I$2  ="-","",       IFERROR(  SUMIFS('P&amp;L (Q)'!$E59:$CN59,'P&amp;L (Q)'!$E$2:$CN$2,I$2,'P&amp;L (Q)'!$E$3:$CN$3,"&gt;="&amp;$C$2,'P&amp;L (Q)'!$E$3:$CN$3,"&lt;="&amp;$C$3),"błąd")))</f>
        <v>56317.53512867519</v>
      </c>
      <c r="J59" s="21">
        <f>IF(          $C$4 &lt;&gt;"-","błąd okresów",    IF(     J$2  ="-","",       IFERROR(  SUMIFS('P&amp;L (Q)'!$E59:$CN59,'P&amp;L (Q)'!$E$2:$CN$2,J$2,'P&amp;L (Q)'!$E$3:$CN$3,"&gt;="&amp;$C$2,'P&amp;L (Q)'!$E$3:$CN$3,"&lt;="&amp;$C$3),"błąd")))</f>
        <v>58284.289956967201</v>
      </c>
      <c r="K59" s="21">
        <f>IF(          $C$4 &lt;&gt;"-","błąd okresów",    IF(     K$2  ="-","",       IFERROR(  SUMIFS('P&amp;L (Q)'!$E59:$CN59,'P&amp;L (Q)'!$E$2:$CN$2,K$2,'P&amp;L (Q)'!$E$3:$CN$3,"&gt;="&amp;$C$2,'P&amp;L (Q)'!$E$3:$CN$3,"&lt;="&amp;$C$3),"błąd")))</f>
        <v>74974.265350015499</v>
      </c>
      <c r="L59" s="21">
        <f>IF(          $C$4 &lt;&gt;"-","błąd okresów",    IF(     L$2  ="-","",       IFERROR(  SUMIFS('P&amp;L (Q)'!$E59:$CN59,'P&amp;L (Q)'!$E$2:$CN$2,L$2,'P&amp;L (Q)'!$E$3:$CN$3,"&gt;="&amp;$C$2,'P&amp;L (Q)'!$E$3:$CN$3,"&lt;="&amp;$C$3),"błąd")))</f>
        <v>87490.745072441205</v>
      </c>
      <c r="M59" s="21">
        <f>IF(          $C$4 &lt;&gt;"-","błąd okresów",    IF(     M$2  ="-","",       IFERROR(  SUMIFS('P&amp;L (Q)'!$E59:$CN59,'P&amp;L (Q)'!$E$2:$CN$2,M$2,'P&amp;L (Q)'!$E$3:$CN$3,"&gt;="&amp;$C$2,'P&amp;L (Q)'!$E$3:$CN$3,"&lt;="&amp;$C$3),"błąd")))</f>
        <v>85904</v>
      </c>
      <c r="N59" s="21">
        <f>IF(          $C$4 &lt;&gt;"-","błąd okresów",    IF(     N$2  ="-","",       IFERROR(  SUMIFS('P&amp;L (Q)'!$E59:$CN59,'P&amp;L (Q)'!$E$2:$CN$2,N$2,'P&amp;L (Q)'!$E$3:$CN$3,"&gt;="&amp;$C$2,'P&amp;L (Q)'!$E$3:$CN$3,"&lt;="&amp;$C$3),"błąd")))</f>
        <v>86657.620544413308</v>
      </c>
      <c r="O59" s="21">
        <f>IF(          $C$4 &lt;&gt;"-","błąd okresów",    IF(     O$2  ="-","",       IFERROR(  SUMIFS('P&amp;L (Q)'!$E59:$CN59,'P&amp;L (Q)'!$E$2:$CN$2,O$2,'P&amp;L (Q)'!$E$3:$CN$3,"&gt;="&amp;$C$2,'P&amp;L (Q)'!$E$3:$CN$3,"&lt;="&amp;$C$3),"błąd")))</f>
        <v>83808</v>
      </c>
      <c r="P59" s="21">
        <f>IF(          $C$4 &lt;&gt;"-","błąd okresów",    IF(     P$2  ="-","",       IFERROR(  SUMIFS('P&amp;L (Q)'!$E59:$CN59,'P&amp;L (Q)'!$E$2:$CN$2,P$2,'P&amp;L (Q)'!$E$3:$CN$3,"&gt;="&amp;$C$2,'P&amp;L (Q)'!$E$3:$CN$3,"&lt;="&amp;$C$3),"błąd")))</f>
        <v>68024</v>
      </c>
      <c r="Q59" s="21" t="str">
        <f>IF(          $C$4 &lt;&gt;"-","błąd okresów",    IF(     Q$2  ="-","",       IFERROR(  SUMIFS('P&amp;L (Q)'!$E59:$CN59,'P&amp;L (Q)'!$E$2:$CN$2,Q$2,'P&amp;L (Q)'!$E$3:$CN$3,"&gt;="&amp;$C$2,'P&amp;L (Q)'!$E$3:$CN$3,"&lt;="&amp;$C$3),"błąd")))</f>
        <v/>
      </c>
      <c r="R59" s="21" t="str">
        <f>IF(          $C$4 &lt;&gt;"-","błąd okresów",    IF(     R$2  ="-","",       IFERROR(  SUMIFS('P&amp;L (Q)'!$E59:$CN59,'P&amp;L (Q)'!$E$2:$CN$2,R$2,'P&amp;L (Q)'!$E$3:$CN$3,"&gt;="&amp;$C$2,'P&amp;L (Q)'!$E$3:$CN$3,"&lt;="&amp;$C$3),"błąd")))</f>
        <v/>
      </c>
      <c r="S59" s="21" t="str">
        <f>IF(          $C$4 &lt;&gt;"-","błąd okresów",    IF(     S$2  ="-","",       IFERROR(  SUMIFS('P&amp;L (Q)'!$E59:$CN59,'P&amp;L (Q)'!$E$2:$CN$2,S$2,'P&amp;L (Q)'!$E$3:$CN$3,"&gt;="&amp;$C$2,'P&amp;L (Q)'!$E$3:$CN$3,"&lt;="&amp;$C$3),"błąd")))</f>
        <v/>
      </c>
      <c r="T59" s="21" t="str">
        <f>IF(          $C$4 &lt;&gt;"-","błąd okresów",    IF(     T$2  ="-","",       IFERROR(  SUMIFS('P&amp;L (Q)'!$E59:$CN59,'P&amp;L (Q)'!$E$2:$CN$2,T$2,'P&amp;L (Q)'!$E$3:$CN$3,"&gt;="&amp;$C$2,'P&amp;L (Q)'!$E$3:$CN$3,"&lt;="&amp;$C$3),"błąd")))</f>
        <v/>
      </c>
      <c r="U59" s="21" t="str">
        <f>IF(          $C$4 &lt;&gt;"-","błąd okresów",    IF(     U$2  ="-","",       IFERROR(  SUMIFS('P&amp;L (Q)'!$E59:$CN59,'P&amp;L (Q)'!$E$2:$CN$2,U$2,'P&amp;L (Q)'!$E$3:$CN$3,"&gt;="&amp;$C$2,'P&amp;L (Q)'!$E$3:$CN$3,"&lt;="&amp;$C$3),"błąd")))</f>
        <v/>
      </c>
      <c r="V59" s="21" t="str">
        <f>IF(          $C$4 &lt;&gt;"-","błąd okresów",    IF(     V$2  ="-","",       IFERROR(  SUMIFS('P&amp;L (Q)'!$E59:$CN59,'P&amp;L (Q)'!$E$2:$CN$2,V$2,'P&amp;L (Q)'!$E$3:$CN$3,"&gt;="&amp;$C$2,'P&amp;L (Q)'!$E$3:$CN$3,"&lt;="&amp;$C$3),"błąd")))</f>
        <v/>
      </c>
      <c r="W59" s="21" t="str">
        <f>IF(          $C$4 &lt;&gt;"-","błąd okresów",    IF(     W$2  ="-","",       IFERROR(  SUMIFS('P&amp;L (Q)'!$E59:$CN59,'P&amp;L (Q)'!$E$2:$CN$2,W$2,'P&amp;L (Q)'!$E$3:$CN$3,"&gt;="&amp;$C$2,'P&amp;L (Q)'!$E$3:$CN$3,"&lt;="&amp;$C$3),"błąd")))</f>
        <v/>
      </c>
      <c r="X59" s="21" t="str">
        <f>IF(          $C$4 &lt;&gt;"-","błąd okresów",    IF(     X$2  ="-","",       IFERROR(  SUMIFS('P&amp;L (Q)'!$E59:$CN59,'P&amp;L (Q)'!$E$2:$CN$2,X$2,'P&amp;L (Q)'!$E$3:$CN$3,"&gt;="&amp;$C$2,'P&amp;L (Q)'!$E$3:$CN$3,"&lt;="&amp;$C$3),"błąd")))</f>
        <v/>
      </c>
      <c r="Y59" s="21" t="str">
        <f>IF(          $C$4 &lt;&gt;"-","błąd okresów",    IF(     Y$2  ="-","",       IFERROR(  SUMIFS('P&amp;L (Q)'!$E59:$CN59,'P&amp;L (Q)'!$E$2:$CN$2,Y$2,'P&amp;L (Q)'!$E$3:$CN$3,"&gt;="&amp;$C$2,'P&amp;L (Q)'!$E$3:$CN$3,"&lt;="&amp;$C$3),"błąd")))</f>
        <v/>
      </c>
      <c r="Z59" s="21" t="str">
        <f>IF(          $C$4 &lt;&gt;"-","błąd okresów",    IF(     Z$2  ="-","",       IFERROR(  SUMIFS('P&amp;L (Q)'!$E59:$CN59,'P&amp;L (Q)'!$E$2:$CN$2,Z$2,'P&amp;L (Q)'!$E$3:$CN$3,"&gt;="&amp;$C$2,'P&amp;L (Q)'!$E$3:$CN$3,"&lt;="&amp;$C$3),"błąd")))</f>
        <v/>
      </c>
      <c r="AB59" s="172">
        <f t="shared" ca="1" si="3"/>
        <v>-15784</v>
      </c>
      <c r="AD59" s="177">
        <f t="shared" ca="1" si="4"/>
        <v>0.81166475754104617</v>
      </c>
    </row>
    <row r="60" spans="2:30">
      <c r="B60" s="1" t="str">
        <f>IF('P&amp;L (Q)'!B60="","",'P&amp;L (Q)'!B60)</f>
        <v>55.Wyroby przemysłowe</v>
      </c>
      <c r="E60" s="21">
        <f>IF(          $C$4 &lt;&gt;"-","błąd okresów",    IF(     E$2  ="-","",       IFERROR(  SUMIFS('P&amp;L (Q)'!$E60:$CN60,'P&amp;L (Q)'!$E$2:$CN$2,E$2,'P&amp;L (Q)'!$E$3:$CN$3,"&gt;="&amp;$C$2,'P&amp;L (Q)'!$E$3:$CN$3,"&lt;="&amp;$C$3),"błąd")))</f>
        <v>8505</v>
      </c>
      <c r="F60" s="21">
        <f>IF(          $C$4 &lt;&gt;"-","błąd okresów",    IF(     F$2  ="-","",       IFERROR(  SUMIFS('P&amp;L (Q)'!$E60:$CN60,'P&amp;L (Q)'!$E$2:$CN$2,F$2,'P&amp;L (Q)'!$E$3:$CN$3,"&gt;="&amp;$C$2,'P&amp;L (Q)'!$E$3:$CN$3,"&lt;="&amp;$C$3),"błąd")))</f>
        <v>7475</v>
      </c>
      <c r="G60" s="21">
        <f>IF(          $C$4 &lt;&gt;"-","błąd okresów",    IF(     G$2  ="-","",       IFERROR(  SUMIFS('P&amp;L (Q)'!$E60:$CN60,'P&amp;L (Q)'!$E$2:$CN$2,G$2,'P&amp;L (Q)'!$E$3:$CN$3,"&gt;="&amp;$C$2,'P&amp;L (Q)'!$E$3:$CN$3,"&lt;="&amp;$C$3),"błąd")))</f>
        <v>6267</v>
      </c>
      <c r="H60" s="21">
        <f>IF(          $C$4 &lt;&gt;"-","błąd okresów",    IF(     H$2  ="-","",       IFERROR(  SUMIFS('P&amp;L (Q)'!$E60:$CN60,'P&amp;L (Q)'!$E$2:$CN$2,H$2,'P&amp;L (Q)'!$E$3:$CN$3,"&gt;="&amp;$C$2,'P&amp;L (Q)'!$E$3:$CN$3,"&lt;="&amp;$C$3),"błąd")))</f>
        <v>5826</v>
      </c>
      <c r="I60" s="21">
        <f>IF(          $C$4 &lt;&gt;"-","błąd okresów",    IF(     I$2  ="-","",       IFERROR(  SUMIFS('P&amp;L (Q)'!$E60:$CN60,'P&amp;L (Q)'!$E$2:$CN$2,I$2,'P&amp;L (Q)'!$E$3:$CN$3,"&gt;="&amp;$C$2,'P&amp;L (Q)'!$E$3:$CN$3,"&lt;="&amp;$C$3),"błąd")))</f>
        <v>3729.3613255053024</v>
      </c>
      <c r="J60" s="21">
        <f>IF(          $C$4 &lt;&gt;"-","błąd okresów",    IF(     J$2  ="-","",       IFERROR(  SUMIFS('P&amp;L (Q)'!$E60:$CN60,'P&amp;L (Q)'!$E$2:$CN$2,J$2,'P&amp;L (Q)'!$E$3:$CN$3,"&gt;="&amp;$C$2,'P&amp;L (Q)'!$E$3:$CN$3,"&lt;="&amp;$C$3),"błąd")))</f>
        <v>4769.7623113929603</v>
      </c>
      <c r="K60" s="21">
        <f>IF(          $C$4 &lt;&gt;"-","błąd okresów",    IF(     K$2  ="-","",       IFERROR(  SUMIFS('P&amp;L (Q)'!$E60:$CN60,'P&amp;L (Q)'!$E$2:$CN$2,K$2,'P&amp;L (Q)'!$E$3:$CN$3,"&gt;="&amp;$C$2,'P&amp;L (Q)'!$E$3:$CN$3,"&lt;="&amp;$C$3),"błąd")))</f>
        <v>6151.4182698224104</v>
      </c>
      <c r="L60" s="21">
        <f>IF(          $C$4 &lt;&gt;"-","błąd okresów",    IF(     L$2  ="-","",       IFERROR(  SUMIFS('P&amp;L (Q)'!$E60:$CN60,'P&amp;L (Q)'!$E$2:$CN$2,L$2,'P&amp;L (Q)'!$E$3:$CN$3,"&gt;="&amp;$C$2,'P&amp;L (Q)'!$E$3:$CN$3,"&lt;="&amp;$C$3),"błąd")))</f>
        <v>7249.1154392297321</v>
      </c>
      <c r="M60" s="21">
        <f>IF(          $C$4 &lt;&gt;"-","błąd okresów",    IF(     M$2  ="-","",       IFERROR(  SUMIFS('P&amp;L (Q)'!$E60:$CN60,'P&amp;L (Q)'!$E$2:$CN$2,M$2,'P&amp;L (Q)'!$E$3:$CN$3,"&gt;="&amp;$C$2,'P&amp;L (Q)'!$E$3:$CN$3,"&lt;="&amp;$C$3),"błąd")))</f>
        <v>8532</v>
      </c>
      <c r="N60" s="21">
        <f>IF(          $C$4 &lt;&gt;"-","błąd okresów",    IF(     N$2  ="-","",       IFERROR(  SUMIFS('P&amp;L (Q)'!$E60:$CN60,'P&amp;L (Q)'!$E$2:$CN$2,N$2,'P&amp;L (Q)'!$E$3:$CN$3,"&gt;="&amp;$C$2,'P&amp;L (Q)'!$E$3:$CN$3,"&lt;="&amp;$C$3),"błąd")))</f>
        <v>7479.2086762192102</v>
      </c>
      <c r="O60" s="21">
        <f>IF(          $C$4 &lt;&gt;"-","błąd okresów",    IF(     O$2  ="-","",       IFERROR(  SUMIFS('P&amp;L (Q)'!$E60:$CN60,'P&amp;L (Q)'!$E$2:$CN$2,O$2,'P&amp;L (Q)'!$E$3:$CN$3,"&gt;="&amp;$C$2,'P&amp;L (Q)'!$E$3:$CN$3,"&lt;="&amp;$C$3),"błąd")))</f>
        <v>6050</v>
      </c>
      <c r="P60" s="21">
        <f>IF(          $C$4 &lt;&gt;"-","błąd okresów",    IF(     P$2  ="-","",       IFERROR(  SUMIFS('P&amp;L (Q)'!$E60:$CN60,'P&amp;L (Q)'!$E$2:$CN$2,P$2,'P&amp;L (Q)'!$E$3:$CN$3,"&gt;="&amp;$C$2,'P&amp;L (Q)'!$E$3:$CN$3,"&lt;="&amp;$C$3),"błąd")))</f>
        <v>5371</v>
      </c>
      <c r="Q60" s="21" t="str">
        <f>IF(          $C$4 &lt;&gt;"-","błąd okresów",    IF(     Q$2  ="-","",       IFERROR(  SUMIFS('P&amp;L (Q)'!$E60:$CN60,'P&amp;L (Q)'!$E$2:$CN$2,Q$2,'P&amp;L (Q)'!$E$3:$CN$3,"&gt;="&amp;$C$2,'P&amp;L (Q)'!$E$3:$CN$3,"&lt;="&amp;$C$3),"błąd")))</f>
        <v/>
      </c>
      <c r="R60" s="21" t="str">
        <f>IF(          $C$4 &lt;&gt;"-","błąd okresów",    IF(     R$2  ="-","",       IFERROR(  SUMIFS('P&amp;L (Q)'!$E60:$CN60,'P&amp;L (Q)'!$E$2:$CN$2,R$2,'P&amp;L (Q)'!$E$3:$CN$3,"&gt;="&amp;$C$2,'P&amp;L (Q)'!$E$3:$CN$3,"&lt;="&amp;$C$3),"błąd")))</f>
        <v/>
      </c>
      <c r="S60" s="21" t="str">
        <f>IF(          $C$4 &lt;&gt;"-","błąd okresów",    IF(     S$2  ="-","",       IFERROR(  SUMIFS('P&amp;L (Q)'!$E60:$CN60,'P&amp;L (Q)'!$E$2:$CN$2,S$2,'P&amp;L (Q)'!$E$3:$CN$3,"&gt;="&amp;$C$2,'P&amp;L (Q)'!$E$3:$CN$3,"&lt;="&amp;$C$3),"błąd")))</f>
        <v/>
      </c>
      <c r="T60" s="21" t="str">
        <f>IF(          $C$4 &lt;&gt;"-","błąd okresów",    IF(     T$2  ="-","",       IFERROR(  SUMIFS('P&amp;L (Q)'!$E60:$CN60,'P&amp;L (Q)'!$E$2:$CN$2,T$2,'P&amp;L (Q)'!$E$3:$CN$3,"&gt;="&amp;$C$2,'P&amp;L (Q)'!$E$3:$CN$3,"&lt;="&amp;$C$3),"błąd")))</f>
        <v/>
      </c>
      <c r="U60" s="21" t="str">
        <f>IF(          $C$4 &lt;&gt;"-","błąd okresów",    IF(     U$2  ="-","",       IFERROR(  SUMIFS('P&amp;L (Q)'!$E60:$CN60,'P&amp;L (Q)'!$E$2:$CN$2,U$2,'P&amp;L (Q)'!$E$3:$CN$3,"&gt;="&amp;$C$2,'P&amp;L (Q)'!$E$3:$CN$3,"&lt;="&amp;$C$3),"błąd")))</f>
        <v/>
      </c>
      <c r="V60" s="21" t="str">
        <f>IF(          $C$4 &lt;&gt;"-","błąd okresów",    IF(     V$2  ="-","",       IFERROR(  SUMIFS('P&amp;L (Q)'!$E60:$CN60,'P&amp;L (Q)'!$E$2:$CN$2,V$2,'P&amp;L (Q)'!$E$3:$CN$3,"&gt;="&amp;$C$2,'P&amp;L (Q)'!$E$3:$CN$3,"&lt;="&amp;$C$3),"błąd")))</f>
        <v/>
      </c>
      <c r="W60" s="21" t="str">
        <f>IF(          $C$4 &lt;&gt;"-","błąd okresów",    IF(     W$2  ="-","",       IFERROR(  SUMIFS('P&amp;L (Q)'!$E60:$CN60,'P&amp;L (Q)'!$E$2:$CN$2,W$2,'P&amp;L (Q)'!$E$3:$CN$3,"&gt;="&amp;$C$2,'P&amp;L (Q)'!$E$3:$CN$3,"&lt;="&amp;$C$3),"błąd")))</f>
        <v/>
      </c>
      <c r="X60" s="21" t="str">
        <f>IF(          $C$4 &lt;&gt;"-","błąd okresów",    IF(     X$2  ="-","",       IFERROR(  SUMIFS('P&amp;L (Q)'!$E60:$CN60,'P&amp;L (Q)'!$E$2:$CN$2,X$2,'P&amp;L (Q)'!$E$3:$CN$3,"&gt;="&amp;$C$2,'P&amp;L (Q)'!$E$3:$CN$3,"&lt;="&amp;$C$3),"błąd")))</f>
        <v/>
      </c>
      <c r="Y60" s="21" t="str">
        <f>IF(          $C$4 &lt;&gt;"-","błąd okresów",    IF(     Y$2  ="-","",       IFERROR(  SUMIFS('P&amp;L (Q)'!$E60:$CN60,'P&amp;L (Q)'!$E$2:$CN$2,Y$2,'P&amp;L (Q)'!$E$3:$CN$3,"&gt;="&amp;$C$2,'P&amp;L (Q)'!$E$3:$CN$3,"&lt;="&amp;$C$3),"błąd")))</f>
        <v/>
      </c>
      <c r="Z60" s="21" t="str">
        <f>IF(          $C$4 &lt;&gt;"-","błąd okresów",    IF(     Z$2  ="-","",       IFERROR(  SUMIFS('P&amp;L (Q)'!$E60:$CN60,'P&amp;L (Q)'!$E$2:$CN$2,Z$2,'P&amp;L (Q)'!$E$3:$CN$3,"&gt;="&amp;$C$2,'P&amp;L (Q)'!$E$3:$CN$3,"&lt;="&amp;$C$3),"błąd")))</f>
        <v/>
      </c>
      <c r="AB60" s="172">
        <f t="shared" ca="1" si="3"/>
        <v>-679</v>
      </c>
      <c r="AD60" s="177">
        <f t="shared" ca="1" si="4"/>
        <v>0.88776859504132233</v>
      </c>
    </row>
    <row r="61" spans="2:30">
      <c r="B61" s="1" t="str">
        <f>IF('P&amp;L (Q)'!B61="","",'P&amp;L (Q)'!B61)</f>
        <v>56.Towary</v>
      </c>
      <c r="E61" s="21">
        <f>IF(          $C$4 &lt;&gt;"-","błąd okresów",    IF(     E$2  ="-","",       IFERROR(  SUMIFS('P&amp;L (Q)'!$E61:$CN61,'P&amp;L (Q)'!$E$2:$CN$2,E$2,'P&amp;L (Q)'!$E$3:$CN$3,"&gt;="&amp;$C$2,'P&amp;L (Q)'!$E$3:$CN$3,"&lt;="&amp;$C$3),"błąd")))</f>
        <v>40546</v>
      </c>
      <c r="F61" s="21">
        <f>IF(          $C$4 &lt;&gt;"-","błąd okresów",    IF(     F$2  ="-","",       IFERROR(  SUMIFS('P&amp;L (Q)'!$E61:$CN61,'P&amp;L (Q)'!$E$2:$CN$2,F$2,'P&amp;L (Q)'!$E$3:$CN$3,"&gt;="&amp;$C$2,'P&amp;L (Q)'!$E$3:$CN$3,"&lt;="&amp;$C$3),"błąd")))</f>
        <v>34994</v>
      </c>
      <c r="G61" s="21">
        <f>IF(          $C$4 &lt;&gt;"-","błąd okresów",    IF(     G$2  ="-","",       IFERROR(  SUMIFS('P&amp;L (Q)'!$E61:$CN61,'P&amp;L (Q)'!$E$2:$CN$2,G$2,'P&amp;L (Q)'!$E$3:$CN$3,"&gt;="&amp;$C$2,'P&amp;L (Q)'!$E$3:$CN$3,"&lt;="&amp;$C$3),"błąd")))</f>
        <v>32891</v>
      </c>
      <c r="H61" s="21">
        <f>IF(          $C$4 &lt;&gt;"-","błąd okresów",    IF(     H$2  ="-","",       IFERROR(  SUMIFS('P&amp;L (Q)'!$E61:$CN61,'P&amp;L (Q)'!$E$2:$CN$2,H$2,'P&amp;L (Q)'!$E$3:$CN$3,"&gt;="&amp;$C$2,'P&amp;L (Q)'!$E$3:$CN$3,"&lt;="&amp;$C$3),"błąd")))</f>
        <v>32596</v>
      </c>
      <c r="I61" s="21">
        <f>IF(          $C$4 &lt;&gt;"-","błąd okresów",    IF(     I$2  ="-","",       IFERROR(  SUMIFS('P&amp;L (Q)'!$E61:$CN61,'P&amp;L (Q)'!$E$2:$CN$2,I$2,'P&amp;L (Q)'!$E$3:$CN$3,"&gt;="&amp;$C$2,'P&amp;L (Q)'!$E$3:$CN$3,"&lt;="&amp;$C$3),"błąd")))</f>
        <v>35484</v>
      </c>
      <c r="J61" s="21">
        <f>IF(          $C$4 &lt;&gt;"-","błąd okresów",    IF(     J$2  ="-","",       IFERROR(  SUMIFS('P&amp;L (Q)'!$E61:$CN61,'P&amp;L (Q)'!$E$2:$CN$2,J$2,'P&amp;L (Q)'!$E$3:$CN$3,"&gt;="&amp;$C$2,'P&amp;L (Q)'!$E$3:$CN$3,"&lt;="&amp;$C$3),"błąd")))</f>
        <v>34119.462873148907</v>
      </c>
      <c r="K61" s="21">
        <f>IF(          $C$4 &lt;&gt;"-","błąd okresów",    IF(     K$2  ="-","",       IFERROR(  SUMIFS('P&amp;L (Q)'!$E61:$CN61,'P&amp;L (Q)'!$E$2:$CN$2,K$2,'P&amp;L (Q)'!$E$3:$CN$3,"&gt;="&amp;$C$2,'P&amp;L (Q)'!$E$3:$CN$3,"&lt;="&amp;$C$3),"błąd")))</f>
        <v>42784.684000000001</v>
      </c>
      <c r="L61" s="21">
        <f>IF(          $C$4 &lt;&gt;"-","błąd okresów",    IF(     L$2  ="-","",       IFERROR(  SUMIFS('P&amp;L (Q)'!$E61:$CN61,'P&amp;L (Q)'!$E$2:$CN$2,L$2,'P&amp;L (Q)'!$E$3:$CN$3,"&gt;="&amp;$C$2,'P&amp;L (Q)'!$E$3:$CN$3,"&lt;="&amp;$C$3),"błąd")))</f>
        <v>44045</v>
      </c>
      <c r="M61" s="21">
        <f>IF(          $C$4 &lt;&gt;"-","błąd okresów",    IF(     M$2  ="-","",       IFERROR(  SUMIFS('P&amp;L (Q)'!$E61:$CN61,'P&amp;L (Q)'!$E$2:$CN$2,M$2,'P&amp;L (Q)'!$E$3:$CN$3,"&gt;="&amp;$C$2,'P&amp;L (Q)'!$E$3:$CN$3,"&lt;="&amp;$C$3),"błąd")))</f>
        <v>36232</v>
      </c>
      <c r="N61" s="21">
        <f>IF(          $C$4 &lt;&gt;"-","błąd okresów",    IF(     N$2  ="-","",       IFERROR(  SUMIFS('P&amp;L (Q)'!$E61:$CN61,'P&amp;L (Q)'!$E$2:$CN$2,N$2,'P&amp;L (Q)'!$E$3:$CN$3,"&gt;="&amp;$C$2,'P&amp;L (Q)'!$E$3:$CN$3,"&lt;="&amp;$C$3),"błąd")))</f>
        <v>31964</v>
      </c>
      <c r="O61" s="21">
        <f>IF(          $C$4 &lt;&gt;"-","błąd okresów",    IF(     O$2  ="-","",       IFERROR(  SUMIFS('P&amp;L (Q)'!$E61:$CN61,'P&amp;L (Q)'!$E$2:$CN$2,O$2,'P&amp;L (Q)'!$E$3:$CN$3,"&gt;="&amp;$C$2,'P&amp;L (Q)'!$E$3:$CN$3,"&lt;="&amp;$C$3),"błąd")))</f>
        <v>33395</v>
      </c>
      <c r="P61" s="21">
        <f>IF(          $C$4 &lt;&gt;"-","błąd okresów",    IF(     P$2  ="-","",       IFERROR(  SUMIFS('P&amp;L (Q)'!$E61:$CN61,'P&amp;L (Q)'!$E$2:$CN$2,P$2,'P&amp;L (Q)'!$E$3:$CN$3,"&gt;="&amp;$C$2,'P&amp;L (Q)'!$E$3:$CN$3,"&lt;="&amp;$C$3),"błąd")))</f>
        <v>25512</v>
      </c>
      <c r="Q61" s="21" t="str">
        <f>IF(          $C$4 &lt;&gt;"-","błąd okresów",    IF(     Q$2  ="-","",       IFERROR(  SUMIFS('P&amp;L (Q)'!$E61:$CN61,'P&amp;L (Q)'!$E$2:$CN$2,Q$2,'P&amp;L (Q)'!$E$3:$CN$3,"&gt;="&amp;$C$2,'P&amp;L (Q)'!$E$3:$CN$3,"&lt;="&amp;$C$3),"błąd")))</f>
        <v/>
      </c>
      <c r="R61" s="21" t="str">
        <f>IF(          $C$4 &lt;&gt;"-","błąd okresów",    IF(     R$2  ="-","",       IFERROR(  SUMIFS('P&amp;L (Q)'!$E61:$CN61,'P&amp;L (Q)'!$E$2:$CN$2,R$2,'P&amp;L (Q)'!$E$3:$CN$3,"&gt;="&amp;$C$2,'P&amp;L (Q)'!$E$3:$CN$3,"&lt;="&amp;$C$3),"błąd")))</f>
        <v/>
      </c>
      <c r="S61" s="21" t="str">
        <f>IF(          $C$4 &lt;&gt;"-","błąd okresów",    IF(     S$2  ="-","",       IFERROR(  SUMIFS('P&amp;L (Q)'!$E61:$CN61,'P&amp;L (Q)'!$E$2:$CN$2,S$2,'P&amp;L (Q)'!$E$3:$CN$3,"&gt;="&amp;$C$2,'P&amp;L (Q)'!$E$3:$CN$3,"&lt;="&amp;$C$3),"błąd")))</f>
        <v/>
      </c>
      <c r="T61" s="21" t="str">
        <f>IF(          $C$4 &lt;&gt;"-","błąd okresów",    IF(     T$2  ="-","",       IFERROR(  SUMIFS('P&amp;L (Q)'!$E61:$CN61,'P&amp;L (Q)'!$E$2:$CN$2,T$2,'P&amp;L (Q)'!$E$3:$CN$3,"&gt;="&amp;$C$2,'P&amp;L (Q)'!$E$3:$CN$3,"&lt;="&amp;$C$3),"błąd")))</f>
        <v/>
      </c>
      <c r="U61" s="21" t="str">
        <f>IF(          $C$4 &lt;&gt;"-","błąd okresów",    IF(     U$2  ="-","",       IFERROR(  SUMIFS('P&amp;L (Q)'!$E61:$CN61,'P&amp;L (Q)'!$E$2:$CN$2,U$2,'P&amp;L (Q)'!$E$3:$CN$3,"&gt;="&amp;$C$2,'P&amp;L (Q)'!$E$3:$CN$3,"&lt;="&amp;$C$3),"błąd")))</f>
        <v/>
      </c>
      <c r="V61" s="21" t="str">
        <f>IF(          $C$4 &lt;&gt;"-","błąd okresów",    IF(     V$2  ="-","",       IFERROR(  SUMIFS('P&amp;L (Q)'!$E61:$CN61,'P&amp;L (Q)'!$E$2:$CN$2,V$2,'P&amp;L (Q)'!$E$3:$CN$3,"&gt;="&amp;$C$2,'P&amp;L (Q)'!$E$3:$CN$3,"&lt;="&amp;$C$3),"błąd")))</f>
        <v/>
      </c>
      <c r="W61" s="21" t="str">
        <f>IF(          $C$4 &lt;&gt;"-","błąd okresów",    IF(     W$2  ="-","",       IFERROR(  SUMIFS('P&amp;L (Q)'!$E61:$CN61,'P&amp;L (Q)'!$E$2:$CN$2,W$2,'P&amp;L (Q)'!$E$3:$CN$3,"&gt;="&amp;$C$2,'P&amp;L (Q)'!$E$3:$CN$3,"&lt;="&amp;$C$3),"błąd")))</f>
        <v/>
      </c>
      <c r="X61" s="21" t="str">
        <f>IF(          $C$4 &lt;&gt;"-","błąd okresów",    IF(     X$2  ="-","",       IFERROR(  SUMIFS('P&amp;L (Q)'!$E61:$CN61,'P&amp;L (Q)'!$E$2:$CN$2,X$2,'P&amp;L (Q)'!$E$3:$CN$3,"&gt;="&amp;$C$2,'P&amp;L (Q)'!$E$3:$CN$3,"&lt;="&amp;$C$3),"błąd")))</f>
        <v/>
      </c>
      <c r="Y61" s="21" t="str">
        <f>IF(          $C$4 &lt;&gt;"-","błąd okresów",    IF(     Y$2  ="-","",       IFERROR(  SUMIFS('P&amp;L (Q)'!$E61:$CN61,'P&amp;L (Q)'!$E$2:$CN$2,Y$2,'P&amp;L (Q)'!$E$3:$CN$3,"&gt;="&amp;$C$2,'P&amp;L (Q)'!$E$3:$CN$3,"&lt;="&amp;$C$3),"błąd")))</f>
        <v/>
      </c>
      <c r="Z61" s="21" t="str">
        <f>IF(          $C$4 &lt;&gt;"-","błąd okresów",    IF(     Z$2  ="-","",       IFERROR(  SUMIFS('P&amp;L (Q)'!$E61:$CN61,'P&amp;L (Q)'!$E$2:$CN$2,Z$2,'P&amp;L (Q)'!$E$3:$CN$3,"&gt;="&amp;$C$2,'P&amp;L (Q)'!$E$3:$CN$3,"&lt;="&amp;$C$3),"błąd")))</f>
        <v/>
      </c>
      <c r="AB61" s="172">
        <f t="shared" ca="1" si="3"/>
        <v>-7883</v>
      </c>
      <c r="AD61" s="177">
        <f t="shared" ca="1" si="4"/>
        <v>0.76394669860757602</v>
      </c>
    </row>
    <row r="62" spans="2:30">
      <c r="B62" s="1" t="str">
        <f>IF('P&amp;L (Q)'!B62="","",'P&amp;L (Q)'!B62)</f>
        <v>57.Pozostałe przychody</v>
      </c>
      <c r="E62" s="21">
        <f>IF(          $C$4 &lt;&gt;"-","błąd okresów",    IF(     E$2  ="-","",       IFERROR(  SUMIFS('P&amp;L (Q)'!$E62:$CN62,'P&amp;L (Q)'!$E$2:$CN$2,E$2,'P&amp;L (Q)'!$E$3:$CN$3,"&gt;="&amp;$C$2,'P&amp;L (Q)'!$E$3:$CN$3,"&lt;="&amp;$C$3),"błąd")))</f>
        <v>2881</v>
      </c>
      <c r="F62" s="21">
        <f>IF(          $C$4 &lt;&gt;"-","błąd okresów",    IF(     F$2  ="-","",       IFERROR(  SUMIFS('P&amp;L (Q)'!$E62:$CN62,'P&amp;L (Q)'!$E$2:$CN$2,F$2,'P&amp;L (Q)'!$E$3:$CN$3,"&gt;="&amp;$C$2,'P&amp;L (Q)'!$E$3:$CN$3,"&lt;="&amp;$C$3),"błąd")))</f>
        <v>2837</v>
      </c>
      <c r="G62" s="21">
        <f>IF(          $C$4 &lt;&gt;"-","błąd okresów",    IF(     G$2  ="-","",       IFERROR(  SUMIFS('P&amp;L (Q)'!$E62:$CN62,'P&amp;L (Q)'!$E$2:$CN$2,G$2,'P&amp;L (Q)'!$E$3:$CN$3,"&gt;="&amp;$C$2,'P&amp;L (Q)'!$E$3:$CN$3,"&lt;="&amp;$C$3),"błąd")))</f>
        <v>2778</v>
      </c>
      <c r="H62" s="21">
        <f>IF(          $C$4 &lt;&gt;"-","błąd okresów",    IF(     H$2  ="-","",       IFERROR(  SUMIFS('P&amp;L (Q)'!$E62:$CN62,'P&amp;L (Q)'!$E$2:$CN$2,H$2,'P&amp;L (Q)'!$E$3:$CN$3,"&gt;="&amp;$C$2,'P&amp;L (Q)'!$E$3:$CN$3,"&lt;="&amp;$C$3),"błąd")))</f>
        <v>3653</v>
      </c>
      <c r="I62" s="21">
        <f>IF(          $C$4 &lt;&gt;"-","błąd okresów",    IF(     I$2  ="-","",       IFERROR(  SUMIFS('P&amp;L (Q)'!$E62:$CN62,'P&amp;L (Q)'!$E$2:$CN$2,I$2,'P&amp;L (Q)'!$E$3:$CN$3,"&gt;="&amp;$C$2,'P&amp;L (Q)'!$E$3:$CN$3,"&lt;="&amp;$C$3),"błąd")))</f>
        <v>3674</v>
      </c>
      <c r="J62" s="21">
        <f>IF(          $C$4 &lt;&gt;"-","błąd okresów",    IF(     J$2  ="-","",       IFERROR(  SUMIFS('P&amp;L (Q)'!$E62:$CN62,'P&amp;L (Q)'!$E$2:$CN$2,J$2,'P&amp;L (Q)'!$E$3:$CN$3,"&gt;="&amp;$C$2,'P&amp;L (Q)'!$E$3:$CN$3,"&lt;="&amp;$C$3),"błąd")))</f>
        <v>4215.489113908</v>
      </c>
      <c r="K62" s="21">
        <f>IF(          $C$4 &lt;&gt;"-","błąd okresów",    IF(     K$2  ="-","",       IFERROR(  SUMIFS('P&amp;L (Q)'!$E62:$CN62,'P&amp;L (Q)'!$E$2:$CN$2,K$2,'P&amp;L (Q)'!$E$3:$CN$3,"&gt;="&amp;$C$2,'P&amp;L (Q)'!$E$3:$CN$3,"&lt;="&amp;$C$3),"błąd")))</f>
        <v>3924.797</v>
      </c>
      <c r="L62" s="21">
        <f>IF(          $C$4 &lt;&gt;"-","błąd okresów",    IF(     L$2  ="-","",       IFERROR(  SUMIFS('P&amp;L (Q)'!$E62:$CN62,'P&amp;L (Q)'!$E$2:$CN$2,L$2,'P&amp;L (Q)'!$E$3:$CN$3,"&gt;="&amp;$C$2,'P&amp;L (Q)'!$E$3:$CN$3,"&lt;="&amp;$C$3),"błąd")))</f>
        <v>5177.5870173158501</v>
      </c>
      <c r="M62" s="21">
        <f>IF(          $C$4 &lt;&gt;"-","błąd okresów",    IF(     M$2  ="-","",       IFERROR(  SUMIFS('P&amp;L (Q)'!$E62:$CN62,'P&amp;L (Q)'!$E$2:$CN$2,M$2,'P&amp;L (Q)'!$E$3:$CN$3,"&gt;="&amp;$C$2,'P&amp;L (Q)'!$E$3:$CN$3,"&lt;="&amp;$C$3),"błąd")))</f>
        <v>4281</v>
      </c>
      <c r="N62" s="21">
        <f>IF(          $C$4 &lt;&gt;"-","błąd okresów",    IF(     N$2  ="-","",       IFERROR(  SUMIFS('P&amp;L (Q)'!$E62:$CN62,'P&amp;L (Q)'!$E$2:$CN$2,N$2,'P&amp;L (Q)'!$E$3:$CN$3,"&gt;="&amp;$C$2,'P&amp;L (Q)'!$E$3:$CN$3,"&lt;="&amp;$C$3),"błąd")))</f>
        <v>4238</v>
      </c>
      <c r="O62" s="21">
        <f>IF(          $C$4 &lt;&gt;"-","błąd okresów",    IF(     O$2  ="-","",       IFERROR(  SUMIFS('P&amp;L (Q)'!$E62:$CN62,'P&amp;L (Q)'!$E$2:$CN$2,O$2,'P&amp;L (Q)'!$E$3:$CN$3,"&gt;="&amp;$C$2,'P&amp;L (Q)'!$E$3:$CN$3,"&lt;="&amp;$C$3),"błąd")))</f>
        <v>5925</v>
      </c>
      <c r="P62" s="21">
        <f>IF(          $C$4 &lt;&gt;"-","błąd okresów",    IF(     P$2  ="-","",       IFERROR(  SUMIFS('P&amp;L (Q)'!$E62:$CN62,'P&amp;L (Q)'!$E$2:$CN$2,P$2,'P&amp;L (Q)'!$E$3:$CN$3,"&gt;="&amp;$C$2,'P&amp;L (Q)'!$E$3:$CN$3,"&lt;="&amp;$C$3),"błąd")))</f>
        <v>4372</v>
      </c>
      <c r="Q62" s="21" t="str">
        <f>IF(          $C$4 &lt;&gt;"-","błąd okresów",    IF(     Q$2  ="-","",       IFERROR(  SUMIFS('P&amp;L (Q)'!$E62:$CN62,'P&amp;L (Q)'!$E$2:$CN$2,Q$2,'P&amp;L (Q)'!$E$3:$CN$3,"&gt;="&amp;$C$2,'P&amp;L (Q)'!$E$3:$CN$3,"&lt;="&amp;$C$3),"błąd")))</f>
        <v/>
      </c>
      <c r="R62" s="21" t="str">
        <f>IF(          $C$4 &lt;&gt;"-","błąd okresów",    IF(     R$2  ="-","",       IFERROR(  SUMIFS('P&amp;L (Q)'!$E62:$CN62,'P&amp;L (Q)'!$E$2:$CN$2,R$2,'P&amp;L (Q)'!$E$3:$CN$3,"&gt;="&amp;$C$2,'P&amp;L (Q)'!$E$3:$CN$3,"&lt;="&amp;$C$3),"błąd")))</f>
        <v/>
      </c>
      <c r="S62" s="21" t="str">
        <f>IF(          $C$4 &lt;&gt;"-","błąd okresów",    IF(     S$2  ="-","",       IFERROR(  SUMIFS('P&amp;L (Q)'!$E62:$CN62,'P&amp;L (Q)'!$E$2:$CN$2,S$2,'P&amp;L (Q)'!$E$3:$CN$3,"&gt;="&amp;$C$2,'P&amp;L (Q)'!$E$3:$CN$3,"&lt;="&amp;$C$3),"błąd")))</f>
        <v/>
      </c>
      <c r="T62" s="21" t="str">
        <f>IF(          $C$4 &lt;&gt;"-","błąd okresów",    IF(     T$2  ="-","",       IFERROR(  SUMIFS('P&amp;L (Q)'!$E62:$CN62,'P&amp;L (Q)'!$E$2:$CN$2,T$2,'P&amp;L (Q)'!$E$3:$CN$3,"&gt;="&amp;$C$2,'P&amp;L (Q)'!$E$3:$CN$3,"&lt;="&amp;$C$3),"błąd")))</f>
        <v/>
      </c>
      <c r="U62" s="21" t="str">
        <f>IF(          $C$4 &lt;&gt;"-","błąd okresów",    IF(     U$2  ="-","",       IFERROR(  SUMIFS('P&amp;L (Q)'!$E62:$CN62,'P&amp;L (Q)'!$E$2:$CN$2,U$2,'P&amp;L (Q)'!$E$3:$CN$3,"&gt;="&amp;$C$2,'P&amp;L (Q)'!$E$3:$CN$3,"&lt;="&amp;$C$3),"błąd")))</f>
        <v/>
      </c>
      <c r="V62" s="21" t="str">
        <f>IF(          $C$4 &lt;&gt;"-","błąd okresów",    IF(     V$2  ="-","",       IFERROR(  SUMIFS('P&amp;L (Q)'!$E62:$CN62,'P&amp;L (Q)'!$E$2:$CN$2,V$2,'P&amp;L (Q)'!$E$3:$CN$3,"&gt;="&amp;$C$2,'P&amp;L (Q)'!$E$3:$CN$3,"&lt;="&amp;$C$3),"błąd")))</f>
        <v/>
      </c>
      <c r="W62" s="21" t="str">
        <f>IF(          $C$4 &lt;&gt;"-","błąd okresów",    IF(     W$2  ="-","",       IFERROR(  SUMIFS('P&amp;L (Q)'!$E62:$CN62,'P&amp;L (Q)'!$E$2:$CN$2,W$2,'P&amp;L (Q)'!$E$3:$CN$3,"&gt;="&amp;$C$2,'P&amp;L (Q)'!$E$3:$CN$3,"&lt;="&amp;$C$3),"błąd")))</f>
        <v/>
      </c>
      <c r="X62" s="21" t="str">
        <f>IF(          $C$4 &lt;&gt;"-","błąd okresów",    IF(     X$2  ="-","",       IFERROR(  SUMIFS('P&amp;L (Q)'!$E62:$CN62,'P&amp;L (Q)'!$E$2:$CN$2,X$2,'P&amp;L (Q)'!$E$3:$CN$3,"&gt;="&amp;$C$2,'P&amp;L (Q)'!$E$3:$CN$3,"&lt;="&amp;$C$3),"błąd")))</f>
        <v/>
      </c>
      <c r="Y62" s="21" t="str">
        <f>IF(          $C$4 &lt;&gt;"-","błąd okresów",    IF(     Y$2  ="-","",       IFERROR(  SUMIFS('P&amp;L (Q)'!$E62:$CN62,'P&amp;L (Q)'!$E$2:$CN$2,Y$2,'P&amp;L (Q)'!$E$3:$CN$3,"&gt;="&amp;$C$2,'P&amp;L (Q)'!$E$3:$CN$3,"&lt;="&amp;$C$3),"błąd")))</f>
        <v/>
      </c>
      <c r="Z62" s="21" t="str">
        <f>IF(          $C$4 &lt;&gt;"-","błąd okresów",    IF(     Z$2  ="-","",       IFERROR(  SUMIFS('P&amp;L (Q)'!$E62:$CN62,'P&amp;L (Q)'!$E$2:$CN$2,Z$2,'P&amp;L (Q)'!$E$3:$CN$3,"&gt;="&amp;$C$2,'P&amp;L (Q)'!$E$3:$CN$3,"&lt;="&amp;$C$3),"błąd")))</f>
        <v/>
      </c>
      <c r="AB62" s="172">
        <f t="shared" ca="1" si="3"/>
        <v>-1553</v>
      </c>
      <c r="AD62" s="177">
        <f t="shared" ca="1" si="4"/>
        <v>0.73789029535864981</v>
      </c>
    </row>
    <row r="63" spans="2:30">
      <c r="B63" s="1" t="str">
        <f>IF('P&amp;L (Q)'!B63="","",'P&amp;L (Q)'!B63)</f>
        <v>58.Materiały</v>
      </c>
      <c r="E63" s="21">
        <f>IF(          $C$4 &lt;&gt;"-","błąd okresów",    IF(     E$2  ="-","",       IFERROR(  SUMIFS('P&amp;L (Q)'!$E63:$CN63,'P&amp;L (Q)'!$E$2:$CN$2,E$2,'P&amp;L (Q)'!$E$3:$CN$3,"&gt;="&amp;$C$2,'P&amp;L (Q)'!$E$3:$CN$3,"&lt;="&amp;$C$3),"błąd")))</f>
        <v>4640</v>
      </c>
      <c r="F63" s="21">
        <f>IF(          $C$4 &lt;&gt;"-","błąd okresów",    IF(     F$2  ="-","",       IFERROR(  SUMIFS('P&amp;L (Q)'!$E63:$CN63,'P&amp;L (Q)'!$E$2:$CN$2,F$2,'P&amp;L (Q)'!$E$3:$CN$3,"&gt;="&amp;$C$2,'P&amp;L (Q)'!$E$3:$CN$3,"&lt;="&amp;$C$3),"błąd")))</f>
        <v>5334</v>
      </c>
      <c r="G63" s="21">
        <f>IF(          $C$4 &lt;&gt;"-","błąd okresów",    IF(     G$2  ="-","",       IFERROR(  SUMIFS('P&amp;L (Q)'!$E63:$CN63,'P&amp;L (Q)'!$E$2:$CN$2,G$2,'P&amp;L (Q)'!$E$3:$CN$3,"&gt;="&amp;$C$2,'P&amp;L (Q)'!$E$3:$CN$3,"&lt;="&amp;$C$3),"błąd")))</f>
        <v>4862</v>
      </c>
      <c r="H63" s="21">
        <f>IF(          $C$4 &lt;&gt;"-","błąd okresów",    IF(     H$2  ="-","",       IFERROR(  SUMIFS('P&amp;L (Q)'!$E63:$CN63,'P&amp;L (Q)'!$E$2:$CN$2,H$2,'P&amp;L (Q)'!$E$3:$CN$3,"&gt;="&amp;$C$2,'P&amp;L (Q)'!$E$3:$CN$3,"&lt;="&amp;$C$3),"błąd")))</f>
        <v>5321</v>
      </c>
      <c r="I63" s="21">
        <f>IF(          $C$4 &lt;&gt;"-","błąd okresów",    IF(     I$2  ="-","",       IFERROR(  SUMIFS('P&amp;L (Q)'!$E63:$CN63,'P&amp;L (Q)'!$E$2:$CN$2,I$2,'P&amp;L (Q)'!$E$3:$CN$3,"&gt;="&amp;$C$2,'P&amp;L (Q)'!$E$3:$CN$3,"&lt;="&amp;$C$3),"błąd")))</f>
        <v>5817</v>
      </c>
      <c r="J63" s="21">
        <f>IF(          $C$4 &lt;&gt;"-","błąd okresów",    IF(     J$2  ="-","",       IFERROR(  SUMIFS('P&amp;L (Q)'!$E63:$CN63,'P&amp;L (Q)'!$E$2:$CN$2,J$2,'P&amp;L (Q)'!$E$3:$CN$3,"&gt;="&amp;$C$2,'P&amp;L (Q)'!$E$3:$CN$3,"&lt;="&amp;$C$3),"błąd")))</f>
        <v>4588.5154089540001</v>
      </c>
      <c r="K63" s="21">
        <f>IF(          $C$4 &lt;&gt;"-","błąd okresów",    IF(     K$2  ="-","",       IFERROR(  SUMIFS('P&amp;L (Q)'!$E63:$CN63,'P&amp;L (Q)'!$E$2:$CN$2,K$2,'P&amp;L (Q)'!$E$3:$CN$3,"&gt;="&amp;$C$2,'P&amp;L (Q)'!$E$3:$CN$3,"&lt;="&amp;$C$3),"błąd")))</f>
        <v>4706.1369999999997</v>
      </c>
      <c r="L63" s="21">
        <f>IF(          $C$4 &lt;&gt;"-","błąd okresów",    IF(     L$2  ="-","",       IFERROR(  SUMIFS('P&amp;L (Q)'!$E63:$CN63,'P&amp;L (Q)'!$E$2:$CN$2,L$2,'P&amp;L (Q)'!$E$3:$CN$3,"&gt;="&amp;$C$2,'P&amp;L (Q)'!$E$3:$CN$3,"&lt;="&amp;$C$3),"błąd")))</f>
        <v>6002</v>
      </c>
      <c r="M63" s="21">
        <f>IF(          $C$4 &lt;&gt;"-","błąd okresów",    IF(     M$2  ="-","",       IFERROR(  SUMIFS('P&amp;L (Q)'!$E63:$CN63,'P&amp;L (Q)'!$E$2:$CN$2,M$2,'P&amp;L (Q)'!$E$3:$CN$3,"&gt;="&amp;$C$2,'P&amp;L (Q)'!$E$3:$CN$3,"&lt;="&amp;$C$3),"błąd")))</f>
        <v>4582</v>
      </c>
      <c r="N63" s="21">
        <f>IF(          $C$4 &lt;&gt;"-","błąd okresów",    IF(     N$2  ="-","",       IFERROR(  SUMIFS('P&amp;L (Q)'!$E63:$CN63,'P&amp;L (Q)'!$E$2:$CN$2,N$2,'P&amp;L (Q)'!$E$3:$CN$3,"&gt;="&amp;$C$2,'P&amp;L (Q)'!$E$3:$CN$3,"&lt;="&amp;$C$3),"błąd")))</f>
        <v>5613</v>
      </c>
      <c r="O63" s="21">
        <f>IF(          $C$4 &lt;&gt;"-","błąd okresów",    IF(     O$2  ="-","",       IFERROR(  SUMIFS('P&amp;L (Q)'!$E63:$CN63,'P&amp;L (Q)'!$E$2:$CN$2,O$2,'P&amp;L (Q)'!$E$3:$CN$3,"&gt;="&amp;$C$2,'P&amp;L (Q)'!$E$3:$CN$3,"&lt;="&amp;$C$3),"błąd")))</f>
        <v>5498</v>
      </c>
      <c r="P63" s="21">
        <f>IF(          $C$4 &lt;&gt;"-","błąd okresów",    IF(     P$2  ="-","",       IFERROR(  SUMIFS('P&amp;L (Q)'!$E63:$CN63,'P&amp;L (Q)'!$E$2:$CN$2,P$2,'P&amp;L (Q)'!$E$3:$CN$3,"&gt;="&amp;$C$2,'P&amp;L (Q)'!$E$3:$CN$3,"&lt;="&amp;$C$3),"błąd")))</f>
        <v>2675</v>
      </c>
      <c r="Q63" s="21" t="str">
        <f>IF(          $C$4 &lt;&gt;"-","błąd okresów",    IF(     Q$2  ="-","",       IFERROR(  SUMIFS('P&amp;L (Q)'!$E63:$CN63,'P&amp;L (Q)'!$E$2:$CN$2,Q$2,'P&amp;L (Q)'!$E$3:$CN$3,"&gt;="&amp;$C$2,'P&amp;L (Q)'!$E$3:$CN$3,"&lt;="&amp;$C$3),"błąd")))</f>
        <v/>
      </c>
      <c r="R63" s="21" t="str">
        <f>IF(          $C$4 &lt;&gt;"-","błąd okresów",    IF(     R$2  ="-","",       IFERROR(  SUMIFS('P&amp;L (Q)'!$E63:$CN63,'P&amp;L (Q)'!$E$2:$CN$2,R$2,'P&amp;L (Q)'!$E$3:$CN$3,"&gt;="&amp;$C$2,'P&amp;L (Q)'!$E$3:$CN$3,"&lt;="&amp;$C$3),"błąd")))</f>
        <v/>
      </c>
      <c r="S63" s="21" t="str">
        <f>IF(          $C$4 &lt;&gt;"-","błąd okresów",    IF(     S$2  ="-","",       IFERROR(  SUMIFS('P&amp;L (Q)'!$E63:$CN63,'P&amp;L (Q)'!$E$2:$CN$2,S$2,'P&amp;L (Q)'!$E$3:$CN$3,"&gt;="&amp;$C$2,'P&amp;L (Q)'!$E$3:$CN$3,"&lt;="&amp;$C$3),"błąd")))</f>
        <v/>
      </c>
      <c r="T63" s="21" t="str">
        <f>IF(          $C$4 &lt;&gt;"-","błąd okresów",    IF(     T$2  ="-","",       IFERROR(  SUMIFS('P&amp;L (Q)'!$E63:$CN63,'P&amp;L (Q)'!$E$2:$CN$2,T$2,'P&amp;L (Q)'!$E$3:$CN$3,"&gt;="&amp;$C$2,'P&amp;L (Q)'!$E$3:$CN$3,"&lt;="&amp;$C$3),"błąd")))</f>
        <v/>
      </c>
      <c r="U63" s="21" t="str">
        <f>IF(          $C$4 &lt;&gt;"-","błąd okresów",    IF(     U$2  ="-","",       IFERROR(  SUMIFS('P&amp;L (Q)'!$E63:$CN63,'P&amp;L (Q)'!$E$2:$CN$2,U$2,'P&amp;L (Q)'!$E$3:$CN$3,"&gt;="&amp;$C$2,'P&amp;L (Q)'!$E$3:$CN$3,"&lt;="&amp;$C$3),"błąd")))</f>
        <v/>
      </c>
      <c r="V63" s="21" t="str">
        <f>IF(          $C$4 &lt;&gt;"-","błąd okresów",    IF(     V$2  ="-","",       IFERROR(  SUMIFS('P&amp;L (Q)'!$E63:$CN63,'P&amp;L (Q)'!$E$2:$CN$2,V$2,'P&amp;L (Q)'!$E$3:$CN$3,"&gt;="&amp;$C$2,'P&amp;L (Q)'!$E$3:$CN$3,"&lt;="&amp;$C$3),"błąd")))</f>
        <v/>
      </c>
      <c r="W63" s="21" t="str">
        <f>IF(          $C$4 &lt;&gt;"-","błąd okresów",    IF(     W$2  ="-","",       IFERROR(  SUMIFS('P&amp;L (Q)'!$E63:$CN63,'P&amp;L (Q)'!$E$2:$CN$2,W$2,'P&amp;L (Q)'!$E$3:$CN$3,"&gt;="&amp;$C$2,'P&amp;L (Q)'!$E$3:$CN$3,"&lt;="&amp;$C$3),"błąd")))</f>
        <v/>
      </c>
      <c r="X63" s="21" t="str">
        <f>IF(          $C$4 &lt;&gt;"-","błąd okresów",    IF(     X$2  ="-","",       IFERROR(  SUMIFS('P&amp;L (Q)'!$E63:$CN63,'P&amp;L (Q)'!$E$2:$CN$2,X$2,'P&amp;L (Q)'!$E$3:$CN$3,"&gt;="&amp;$C$2,'P&amp;L (Q)'!$E$3:$CN$3,"&lt;="&amp;$C$3),"błąd")))</f>
        <v/>
      </c>
      <c r="Y63" s="21" t="str">
        <f>IF(          $C$4 &lt;&gt;"-","błąd okresów",    IF(     Y$2  ="-","",       IFERROR(  SUMIFS('P&amp;L (Q)'!$E63:$CN63,'P&amp;L (Q)'!$E$2:$CN$2,Y$2,'P&amp;L (Q)'!$E$3:$CN$3,"&gt;="&amp;$C$2,'P&amp;L (Q)'!$E$3:$CN$3,"&lt;="&amp;$C$3),"błąd")))</f>
        <v/>
      </c>
      <c r="Z63" s="21" t="str">
        <f>IF(          $C$4 &lt;&gt;"-","błąd okresów",    IF(     Z$2  ="-","",       IFERROR(  SUMIFS('P&amp;L (Q)'!$E63:$CN63,'P&amp;L (Q)'!$E$2:$CN$2,Z$2,'P&amp;L (Q)'!$E$3:$CN$3,"&gt;="&amp;$C$2,'P&amp;L (Q)'!$E$3:$CN$3,"&lt;="&amp;$C$3),"błąd")))</f>
        <v/>
      </c>
      <c r="AB63" s="172">
        <f t="shared" ca="1" si="3"/>
        <v>-2823</v>
      </c>
      <c r="AD63" s="177">
        <f t="shared" ca="1" si="4"/>
        <v>0.48654056020371045</v>
      </c>
    </row>
    <row r="64" spans="2:30">
      <c r="B64" s="51" t="str">
        <f>IF('P&amp;L (Q)'!B64="","",'P&amp;L (Q)'!B64)</f>
        <v>59.Razem sprzedaż</v>
      </c>
      <c r="C64" s="57"/>
      <c r="D64" s="57"/>
      <c r="E64" s="57">
        <f>IF(          $C$4 &lt;&gt;"-","błąd okresów",    IF(     E$2  ="-","",       IFERROR(  SUMIFS('P&amp;L (Q)'!$E64:$CN64,'P&amp;L (Q)'!$E$2:$CN$2,E$2,'P&amp;L (Q)'!$E$3:$CN$3,"&gt;="&amp;$C$2,'P&amp;L (Q)'!$E$3:$CN$3,"&lt;="&amp;$C$3),"błąd")))</f>
        <v>481244</v>
      </c>
      <c r="F64" s="57">
        <f>IF(          $C$4 &lt;&gt;"-","błąd okresów",    IF(     F$2  ="-","",       IFERROR(  SUMIFS('P&amp;L (Q)'!$E64:$CN64,'P&amp;L (Q)'!$E$2:$CN$2,F$2,'P&amp;L (Q)'!$E$3:$CN$3,"&gt;="&amp;$C$2,'P&amp;L (Q)'!$E$3:$CN$3,"&lt;="&amp;$C$3),"błąd")))</f>
        <v>454869</v>
      </c>
      <c r="G64" s="57">
        <f>IF(          $C$4 &lt;&gt;"-","błąd okresów",    IF(     G$2  ="-","",       IFERROR(  SUMIFS('P&amp;L (Q)'!$E64:$CN64,'P&amp;L (Q)'!$E$2:$CN$2,G$2,'P&amp;L (Q)'!$E$3:$CN$3,"&gt;="&amp;$C$2,'P&amp;L (Q)'!$E$3:$CN$3,"&lt;="&amp;$C$3),"błąd")))</f>
        <v>458303</v>
      </c>
      <c r="H64" s="57">
        <f>IF(          $C$4 &lt;&gt;"-","błąd okresów",    IF(     H$2  ="-","",       IFERROR(  SUMIFS('P&amp;L (Q)'!$E64:$CN64,'P&amp;L (Q)'!$E$2:$CN$2,H$2,'P&amp;L (Q)'!$E$3:$CN$3,"&gt;="&amp;$C$2,'P&amp;L (Q)'!$E$3:$CN$3,"&lt;="&amp;$C$3),"błąd")))</f>
        <v>481810</v>
      </c>
      <c r="I64" s="57">
        <f>IF(          $C$4 &lt;&gt;"-","błąd okresów",    IF(     I$2  ="-","",       IFERROR(  SUMIFS('P&amp;L (Q)'!$E64:$CN64,'P&amp;L (Q)'!$E$2:$CN$2,I$2,'P&amp;L (Q)'!$E$3:$CN$3,"&gt;="&amp;$C$2,'P&amp;L (Q)'!$E$3:$CN$3,"&lt;="&amp;$C$3),"błąd")))</f>
        <v>473762</v>
      </c>
      <c r="J64" s="57">
        <f>IF(          $C$4 &lt;&gt;"-","błąd okresów",    IF(     J$2  ="-","",       IFERROR(  SUMIFS('P&amp;L (Q)'!$E64:$CN64,'P&amp;L (Q)'!$E$2:$CN$2,J$2,'P&amp;L (Q)'!$E$3:$CN$3,"&gt;="&amp;$C$2,'P&amp;L (Q)'!$E$3:$CN$3,"&lt;="&amp;$C$3),"błąd")))</f>
        <v>484297.77939980105</v>
      </c>
      <c r="K64" s="57">
        <f>IF(          $C$4 &lt;&gt;"-","błąd okresów",    IF(     K$2  ="-","",       IFERROR(  SUMIFS('P&amp;L (Q)'!$E64:$CN64,'P&amp;L (Q)'!$E$2:$CN$2,K$2,'P&amp;L (Q)'!$E$3:$CN$3,"&gt;="&amp;$C$2,'P&amp;L (Q)'!$E$3:$CN$3,"&lt;="&amp;$C$3),"błąd")))</f>
        <v>575583.43299999996</v>
      </c>
      <c r="L64" s="57">
        <f>IF(          $C$4 &lt;&gt;"-","błąd okresów",    IF(     L$2  ="-","",       IFERROR(  SUMIFS('P&amp;L (Q)'!$E64:$CN64,'P&amp;L (Q)'!$E$2:$CN$2,L$2,'P&amp;L (Q)'!$E$3:$CN$3,"&gt;="&amp;$C$2,'P&amp;L (Q)'!$E$3:$CN$3,"&lt;="&amp;$C$3),"błąd")))</f>
        <v>682231.58701731556</v>
      </c>
      <c r="M64" s="57">
        <f>IF(          $C$4 &lt;&gt;"-","błąd okresów",    IF(     M$2  ="-","",       IFERROR(  SUMIFS('P&amp;L (Q)'!$E64:$CN64,'P&amp;L (Q)'!$E$2:$CN$2,M$2,'P&amp;L (Q)'!$E$3:$CN$3,"&gt;="&amp;$C$2,'P&amp;L (Q)'!$E$3:$CN$3,"&lt;="&amp;$C$3),"błąd")))</f>
        <v>650360</v>
      </c>
      <c r="N64" s="57">
        <f>IF(          $C$4 &lt;&gt;"-","błąd okresów",    IF(     N$2  ="-","",       IFERROR(  SUMIFS('P&amp;L (Q)'!$E64:$CN64,'P&amp;L (Q)'!$E$2:$CN$2,N$2,'P&amp;L (Q)'!$E$3:$CN$3,"&gt;="&amp;$C$2,'P&amp;L (Q)'!$E$3:$CN$3,"&lt;="&amp;$C$3),"błąd")))</f>
        <v>651023</v>
      </c>
      <c r="O64" s="57">
        <f>IF(          $C$4 &lt;&gt;"-","błąd okresów",    IF(     O$2  ="-","",       IFERROR(  SUMIFS('P&amp;L (Q)'!$E64:$CN64,'P&amp;L (Q)'!$E$2:$CN$2,O$2,'P&amp;L (Q)'!$E$3:$CN$3,"&gt;="&amp;$C$2,'P&amp;L (Q)'!$E$3:$CN$3,"&lt;="&amp;$C$3),"błąd")))</f>
        <v>705067</v>
      </c>
      <c r="P64" s="57">
        <f>IF(          $C$4 &lt;&gt;"-","błąd okresów",    IF(     P$2  ="-","",       IFERROR(  SUMIFS('P&amp;L (Q)'!$E64:$CN64,'P&amp;L (Q)'!$E$2:$CN$2,P$2,'P&amp;L (Q)'!$E$3:$CN$3,"&gt;="&amp;$C$2,'P&amp;L (Q)'!$E$3:$CN$3,"&lt;="&amp;$C$3),"błąd")))</f>
        <v>647680</v>
      </c>
      <c r="Q64" s="57" t="str">
        <f>IF(          $C$4 &lt;&gt;"-","błąd okresów",    IF(     Q$2  ="-","",       IFERROR(  SUMIFS('P&amp;L (Q)'!$E64:$CN64,'P&amp;L (Q)'!$E$2:$CN$2,Q$2,'P&amp;L (Q)'!$E$3:$CN$3,"&gt;="&amp;$C$2,'P&amp;L (Q)'!$E$3:$CN$3,"&lt;="&amp;$C$3),"błąd")))</f>
        <v/>
      </c>
      <c r="R64" s="57" t="str">
        <f>IF(          $C$4 &lt;&gt;"-","błąd okresów",    IF(     R$2  ="-","",       IFERROR(  SUMIFS('P&amp;L (Q)'!$E64:$CN64,'P&amp;L (Q)'!$E$2:$CN$2,R$2,'P&amp;L (Q)'!$E$3:$CN$3,"&gt;="&amp;$C$2,'P&amp;L (Q)'!$E$3:$CN$3,"&lt;="&amp;$C$3),"błąd")))</f>
        <v/>
      </c>
      <c r="S64" s="57" t="str">
        <f>IF(          $C$4 &lt;&gt;"-","błąd okresów",    IF(     S$2  ="-","",       IFERROR(  SUMIFS('P&amp;L (Q)'!$E64:$CN64,'P&amp;L (Q)'!$E$2:$CN$2,S$2,'P&amp;L (Q)'!$E$3:$CN$3,"&gt;="&amp;$C$2,'P&amp;L (Q)'!$E$3:$CN$3,"&lt;="&amp;$C$3),"błąd")))</f>
        <v/>
      </c>
      <c r="T64" s="57" t="str">
        <f>IF(          $C$4 &lt;&gt;"-","błąd okresów",    IF(     T$2  ="-","",       IFERROR(  SUMIFS('P&amp;L (Q)'!$E64:$CN64,'P&amp;L (Q)'!$E$2:$CN$2,T$2,'P&amp;L (Q)'!$E$3:$CN$3,"&gt;="&amp;$C$2,'P&amp;L (Q)'!$E$3:$CN$3,"&lt;="&amp;$C$3),"błąd")))</f>
        <v/>
      </c>
      <c r="U64" s="57" t="str">
        <f>IF(          $C$4 &lt;&gt;"-","błąd okresów",    IF(     U$2  ="-","",       IFERROR(  SUMIFS('P&amp;L (Q)'!$E64:$CN64,'P&amp;L (Q)'!$E$2:$CN$2,U$2,'P&amp;L (Q)'!$E$3:$CN$3,"&gt;="&amp;$C$2,'P&amp;L (Q)'!$E$3:$CN$3,"&lt;="&amp;$C$3),"błąd")))</f>
        <v/>
      </c>
      <c r="V64" s="57" t="str">
        <f>IF(          $C$4 &lt;&gt;"-","błąd okresów",    IF(     V$2  ="-","",       IFERROR(  SUMIFS('P&amp;L (Q)'!$E64:$CN64,'P&amp;L (Q)'!$E$2:$CN$2,V$2,'P&amp;L (Q)'!$E$3:$CN$3,"&gt;="&amp;$C$2,'P&amp;L (Q)'!$E$3:$CN$3,"&lt;="&amp;$C$3),"błąd")))</f>
        <v/>
      </c>
      <c r="W64" s="57" t="str">
        <f>IF(          $C$4 &lt;&gt;"-","błąd okresów",    IF(     W$2  ="-","",       IFERROR(  SUMIFS('P&amp;L (Q)'!$E64:$CN64,'P&amp;L (Q)'!$E$2:$CN$2,W$2,'P&amp;L (Q)'!$E$3:$CN$3,"&gt;="&amp;$C$2,'P&amp;L (Q)'!$E$3:$CN$3,"&lt;="&amp;$C$3),"błąd")))</f>
        <v/>
      </c>
      <c r="X64" s="57" t="str">
        <f>IF(          $C$4 &lt;&gt;"-","błąd okresów",    IF(     X$2  ="-","",       IFERROR(  SUMIFS('P&amp;L (Q)'!$E64:$CN64,'P&amp;L (Q)'!$E$2:$CN$2,X$2,'P&amp;L (Q)'!$E$3:$CN$3,"&gt;="&amp;$C$2,'P&amp;L (Q)'!$E$3:$CN$3,"&lt;="&amp;$C$3),"błąd")))</f>
        <v/>
      </c>
      <c r="Y64" s="57" t="str">
        <f>IF(          $C$4 &lt;&gt;"-","błąd okresów",    IF(     Y$2  ="-","",       IFERROR(  SUMIFS('P&amp;L (Q)'!$E64:$CN64,'P&amp;L (Q)'!$E$2:$CN$2,Y$2,'P&amp;L (Q)'!$E$3:$CN$3,"&gt;="&amp;$C$2,'P&amp;L (Q)'!$E$3:$CN$3,"&lt;="&amp;$C$3),"błąd")))</f>
        <v/>
      </c>
      <c r="Z64" s="57" t="str">
        <f>IF(          $C$4 &lt;&gt;"-","błąd okresów",    IF(     Z$2  ="-","",       IFERROR(  SUMIFS('P&amp;L (Q)'!$E64:$CN64,'P&amp;L (Q)'!$E$2:$CN$2,Z$2,'P&amp;L (Q)'!$E$3:$CN$3,"&gt;="&amp;$C$2,'P&amp;L (Q)'!$E$3:$CN$3,"&lt;="&amp;$C$3),"błąd")))</f>
        <v/>
      </c>
      <c r="AB64" s="172">
        <f t="shared" ca="1" si="3"/>
        <v>-57387</v>
      </c>
      <c r="AD64" s="177">
        <f t="shared" ca="1" si="4"/>
        <v>0.91860773515141114</v>
      </c>
    </row>
    <row r="65" spans="2:30">
      <c r="B65" s="1" t="str">
        <f>IF('P&amp;L (Q)'!B65="","",'P&amp;L (Q)'!B65)</f>
        <v/>
      </c>
      <c r="AB65" s="172" t="str">
        <f t="shared" ca="1" si="3"/>
        <v/>
      </c>
      <c r="AD65" s="177" t="str">
        <f t="shared" ca="1" si="4"/>
        <v/>
      </c>
    </row>
    <row r="66" spans="2:30">
      <c r="B66" s="1" t="str">
        <f>IF('P&amp;L (Q)'!B66="","",'P&amp;L (Q)'!B66)</f>
        <v>61.Średnia liczba akcji w okresie (w tys.)</v>
      </c>
      <c r="E66" s="81">
        <f>IF(  $C$4 &lt;&gt;"-","błąd okresów",    IF(     E$2  ="-","",       IFERROR(   SUMIFS('P&amp;L (Q)'!$E66:$CN66,'P&amp;L (Q)'!$E$2:$CN$2,E$2,'P&amp;L (Q)'!$E$3:$CN$3,"&gt;="&amp;$C$2,'P&amp;L (Q)'!$E$3:$CN$3,"&lt;="&amp;$C$3)/($C$3-$C$2+1),"błąd")))</f>
        <v>13239.71</v>
      </c>
      <c r="F66" s="81">
        <f>IF(  $C$4 &lt;&gt;"-","błąd okresów",    IF(     F$2  ="-","",       IFERROR(   SUMIFS('P&amp;L (Q)'!$E66:$CN66,'P&amp;L (Q)'!$E$2:$CN$2,F$2,'P&amp;L (Q)'!$E$3:$CN$3,"&gt;="&amp;$C$2,'P&amp;L (Q)'!$E$3:$CN$3,"&lt;="&amp;$C$3)/($C$3-$C$2+1),"błąd")))</f>
        <v>12617.778</v>
      </c>
      <c r="G66" s="81">
        <f>IF(  $C$4 &lt;&gt;"-","błąd okresów",    IF(     G$2  ="-","",       IFERROR(   SUMIFS('P&amp;L (Q)'!$E66:$CN66,'P&amp;L (Q)'!$E$2:$CN$2,G$2,'P&amp;L (Q)'!$E$3:$CN$3,"&gt;="&amp;$C$2,'P&amp;L (Q)'!$E$3:$CN$3,"&lt;="&amp;$C$3)/($C$3-$C$2+1),"błąd")))</f>
        <v>12617.778</v>
      </c>
      <c r="H66" s="81">
        <f>IF(  $C$4 &lt;&gt;"-","błąd okresów",    IF(     H$2  ="-","",       IFERROR(   SUMIFS('P&amp;L (Q)'!$E66:$CN66,'P&amp;L (Q)'!$E$2:$CN$2,H$2,'P&amp;L (Q)'!$E$3:$CN$3,"&gt;="&amp;$C$2,'P&amp;L (Q)'!$E$3:$CN$3,"&lt;="&amp;$C$3)/($C$3-$C$2+1),"błąd")))</f>
        <v>12617.778</v>
      </c>
      <c r="I66" s="81">
        <f>IF(  $C$4 &lt;&gt;"-","błąd okresów",    IF(     I$2  ="-","",       IFERROR(   SUMIFS('P&amp;L (Q)'!$E66:$CN66,'P&amp;L (Q)'!$E$2:$CN$2,I$2,'P&amp;L (Q)'!$E$3:$CN$3,"&gt;="&amp;$C$2,'P&amp;L (Q)'!$E$3:$CN$3,"&lt;="&amp;$C$3)/($C$3-$C$2+1),"błąd")))</f>
        <v>12617.778</v>
      </c>
      <c r="J66" s="81">
        <f>IF(  $C$4 &lt;&gt;"-","błąd okresów",    IF(     J$2  ="-","",       IFERROR(   SUMIFS('P&amp;L (Q)'!$E66:$CN66,'P&amp;L (Q)'!$E$2:$CN$2,J$2,'P&amp;L (Q)'!$E$3:$CN$3,"&gt;="&amp;$C$2,'P&amp;L (Q)'!$E$3:$CN$3,"&lt;="&amp;$C$3)/($C$3-$C$2+1),"błąd")))</f>
        <v>12617.778</v>
      </c>
      <c r="K66" s="81">
        <f>IF(  $C$4 &lt;&gt;"-","błąd okresów",    IF(     K$2  ="-","",       IFERROR(   SUMIFS('P&amp;L (Q)'!$E66:$CN66,'P&amp;L (Q)'!$E$2:$CN$2,K$2,'P&amp;L (Q)'!$E$3:$CN$3,"&gt;="&amp;$C$2,'P&amp;L (Q)'!$E$3:$CN$3,"&lt;="&amp;$C$3)/($C$3-$C$2+1),"błąd")))</f>
        <v>12617.778</v>
      </c>
      <c r="L66" s="81">
        <f>IF(  $C$4 &lt;&gt;"-","błąd okresów",    IF(     L$2  ="-","",       IFERROR(   SUMIFS('P&amp;L (Q)'!$E66:$CN66,'P&amp;L (Q)'!$E$2:$CN$2,L$2,'P&amp;L (Q)'!$E$3:$CN$3,"&gt;="&amp;$C$2,'P&amp;L (Q)'!$E$3:$CN$3,"&lt;="&amp;$C$3)/($C$3-$C$2+1),"błąd")))</f>
        <v>12617.778</v>
      </c>
      <c r="M66" s="81">
        <f>IF(  $C$4 &lt;&gt;"-","błąd okresów",    IF(     M$2  ="-","",       IFERROR(   SUMIFS('P&amp;L (Q)'!$E66:$CN66,'P&amp;L (Q)'!$E$2:$CN$2,M$2,'P&amp;L (Q)'!$E$3:$CN$3,"&gt;="&amp;$C$2,'P&amp;L (Q)'!$E$3:$CN$3,"&lt;="&amp;$C$3)/($C$3-$C$2+1),"błąd")))</f>
        <v>12617.778</v>
      </c>
      <c r="N66" s="81">
        <f>IF(  $C$4 &lt;&gt;"-","błąd okresów",    IF(     N$2  ="-","",       IFERROR(   SUMIFS('P&amp;L (Q)'!$E66:$CN66,'P&amp;L (Q)'!$E$2:$CN$2,N$2,'P&amp;L (Q)'!$E$3:$CN$3,"&gt;="&amp;$C$2,'P&amp;L (Q)'!$E$3:$CN$3,"&lt;="&amp;$C$3)/($C$3-$C$2+1),"błąd")))</f>
        <v>12617.778</v>
      </c>
      <c r="O66" s="81">
        <f>IF(  $C$4 &lt;&gt;"-","błąd okresów",    IF(     O$2  ="-","",       IFERROR(   SUMIFS('P&amp;L (Q)'!$E66:$CN66,'P&amp;L (Q)'!$E$2:$CN$2,O$2,'P&amp;L (Q)'!$E$3:$CN$3,"&gt;="&amp;$C$2,'P&amp;L (Q)'!$E$3:$CN$3,"&lt;="&amp;$C$3)/($C$3-$C$2+1),"błąd")))</f>
        <v>12617.778</v>
      </c>
      <c r="P66" s="81">
        <f>IF(  $C$4 &lt;&gt;"-","błąd okresów",    IF(     P$2  ="-","",       IFERROR(   SUMIFS('P&amp;L (Q)'!$E66:$CN66,'P&amp;L (Q)'!$E$2:$CN$2,P$2,'P&amp;L (Q)'!$E$3:$CN$3,"&gt;="&amp;$C$2,'P&amp;L (Q)'!$E$3:$CN$3,"&lt;="&amp;$C$3)/($C$3-$C$2+1),"błąd")))</f>
        <v>12617.778</v>
      </c>
      <c r="Q66" s="81" t="str">
        <f>IF(  $C$4 &lt;&gt;"-","błąd okresów",    IF(     Q$2  ="-","",       IFERROR(   SUMIFS('P&amp;L (Q)'!$E66:$CN66,'P&amp;L (Q)'!$E$2:$CN$2,Q$2,'P&amp;L (Q)'!$E$3:$CN$3,"&gt;="&amp;$C$2,'P&amp;L (Q)'!$E$3:$CN$3,"&lt;="&amp;$C$3)/($C$3-$C$2+1),"błąd")))</f>
        <v/>
      </c>
      <c r="R66" s="81" t="str">
        <f>IF(  $C$4 &lt;&gt;"-","błąd okresów",    IF(     R$2  ="-","",       IFERROR(   SUMIFS('P&amp;L (Q)'!$E66:$CN66,'P&amp;L (Q)'!$E$2:$CN$2,R$2,'P&amp;L (Q)'!$E$3:$CN$3,"&gt;="&amp;$C$2,'P&amp;L (Q)'!$E$3:$CN$3,"&lt;="&amp;$C$3)/($C$3-$C$2+1),"błąd")))</f>
        <v/>
      </c>
      <c r="S66" s="81" t="str">
        <f>IF(  $C$4 &lt;&gt;"-","błąd okresów",    IF(     S$2  ="-","",       IFERROR(   SUMIFS('P&amp;L (Q)'!$E66:$CN66,'P&amp;L (Q)'!$E$2:$CN$2,S$2,'P&amp;L (Q)'!$E$3:$CN$3,"&gt;="&amp;$C$2,'P&amp;L (Q)'!$E$3:$CN$3,"&lt;="&amp;$C$3)/($C$3-$C$2+1),"błąd")))</f>
        <v/>
      </c>
      <c r="T66" s="81" t="str">
        <f>IF(  $C$4 &lt;&gt;"-","błąd okresów",    IF(     T$2  ="-","",       IFERROR(   SUMIFS('P&amp;L (Q)'!$E66:$CN66,'P&amp;L (Q)'!$E$2:$CN$2,T$2,'P&amp;L (Q)'!$E$3:$CN$3,"&gt;="&amp;$C$2,'P&amp;L (Q)'!$E$3:$CN$3,"&lt;="&amp;$C$3)/($C$3-$C$2+1),"błąd")))</f>
        <v/>
      </c>
      <c r="U66" s="81" t="str">
        <f>IF(  $C$4 &lt;&gt;"-","błąd okresów",    IF(     U$2  ="-","",       IFERROR(   SUMIFS('P&amp;L (Q)'!$E66:$CN66,'P&amp;L (Q)'!$E$2:$CN$2,U$2,'P&amp;L (Q)'!$E$3:$CN$3,"&gt;="&amp;$C$2,'P&amp;L (Q)'!$E$3:$CN$3,"&lt;="&amp;$C$3)/($C$3-$C$2+1),"błąd")))</f>
        <v/>
      </c>
      <c r="V66" s="81" t="str">
        <f>IF(  $C$4 &lt;&gt;"-","błąd okresów",    IF(     V$2  ="-","",       IFERROR(   SUMIFS('P&amp;L (Q)'!$E66:$CN66,'P&amp;L (Q)'!$E$2:$CN$2,V$2,'P&amp;L (Q)'!$E$3:$CN$3,"&gt;="&amp;$C$2,'P&amp;L (Q)'!$E$3:$CN$3,"&lt;="&amp;$C$3)/($C$3-$C$2+1),"błąd")))</f>
        <v/>
      </c>
      <c r="W66" s="81" t="str">
        <f>IF(  $C$4 &lt;&gt;"-","błąd okresów",    IF(     W$2  ="-","",       IFERROR(   SUMIFS('P&amp;L (Q)'!$E66:$CN66,'P&amp;L (Q)'!$E$2:$CN$2,W$2,'P&amp;L (Q)'!$E$3:$CN$3,"&gt;="&amp;$C$2,'P&amp;L (Q)'!$E$3:$CN$3,"&lt;="&amp;$C$3)/($C$3-$C$2+1),"błąd")))</f>
        <v/>
      </c>
      <c r="X66" s="81" t="str">
        <f>IF(  $C$4 &lt;&gt;"-","błąd okresów",    IF(     X$2  ="-","",       IFERROR(   SUMIFS('P&amp;L (Q)'!$E66:$CN66,'P&amp;L (Q)'!$E$2:$CN$2,X$2,'P&amp;L (Q)'!$E$3:$CN$3,"&gt;="&amp;$C$2,'P&amp;L (Q)'!$E$3:$CN$3,"&lt;="&amp;$C$3)/($C$3-$C$2+1),"błąd")))</f>
        <v/>
      </c>
      <c r="Y66" s="81" t="str">
        <f>IF(  $C$4 &lt;&gt;"-","błąd okresów",    IF(     Y$2  ="-","",       IFERROR(   SUMIFS('P&amp;L (Q)'!$E66:$CN66,'P&amp;L (Q)'!$E$2:$CN$2,Y$2,'P&amp;L (Q)'!$E$3:$CN$3,"&gt;="&amp;$C$2,'P&amp;L (Q)'!$E$3:$CN$3,"&lt;="&amp;$C$3)/($C$3-$C$2+1),"błąd")))</f>
        <v/>
      </c>
      <c r="Z66" s="81" t="str">
        <f>IF(  $C$4 &lt;&gt;"-","błąd okresów",    IF(     Z$2  ="-","",       IFERROR(   SUMIFS('P&amp;L (Q)'!$E66:$CN66,'P&amp;L (Q)'!$E$2:$CN$2,Z$2,'P&amp;L (Q)'!$E$3:$CN$3,"&gt;="&amp;$C$2,'P&amp;L (Q)'!$E$3:$CN$3,"&lt;="&amp;$C$3)/($C$3-$C$2+1),"błąd")))</f>
        <v/>
      </c>
      <c r="AB66" s="172">
        <f t="shared" ca="1" si="3"/>
        <v>0</v>
      </c>
      <c r="AD66" s="177">
        <f t="shared" ca="1" si="4"/>
        <v>1</v>
      </c>
    </row>
    <row r="67" spans="2:30">
      <c r="B67" s="1" t="str">
        <f>IF('P&amp;L (Q)'!B67="","",'P&amp;L (Q)'!B67)&amp;" - średnia w okresie"</f>
        <v>62.Kurs akcji z zamknięcia ostatnigo dnia okresu (zł) - średnia w okresie</v>
      </c>
      <c r="E67" s="82">
        <f>IF(  $C$4 &lt;&gt;"-","błąd okresów",    IF(     E$2  ="-","",       IFERROR(   SUMIFS('P&amp;L (Q)'!$E67:$CN67,'P&amp;L (Q)'!$E$2:$CN$2,E$2,'P&amp;L (Q)'!$E$3:$CN$3,"&gt;="&amp;$C$2,'P&amp;L (Q)'!$E$3:$CN$3,"&lt;="&amp;$C$3)/($C$3-$C$2+1),"błąd")))</f>
        <v>47.226666666666667</v>
      </c>
      <c r="F67" s="82">
        <f>IF(  $C$4 &lt;&gt;"-","błąd okresów",    IF(     F$2  ="-","",       IFERROR(   SUMIFS('P&amp;L (Q)'!$E67:$CN67,'P&amp;L (Q)'!$E$2:$CN$2,F$2,'P&amp;L (Q)'!$E$3:$CN$3,"&gt;="&amp;$C$2,'P&amp;L (Q)'!$E$3:$CN$3,"&lt;="&amp;$C$3)/($C$3-$C$2+1),"błąd")))</f>
        <v>38.606666666666662</v>
      </c>
      <c r="G67" s="82">
        <f>IF(  $C$4 &lt;&gt;"-","błąd okresów",    IF(     G$2  ="-","",       IFERROR(   SUMIFS('P&amp;L (Q)'!$E67:$CN67,'P&amp;L (Q)'!$E$2:$CN$2,G$2,'P&amp;L (Q)'!$E$3:$CN$3,"&gt;="&amp;$C$2,'P&amp;L (Q)'!$E$3:$CN$3,"&lt;="&amp;$C$3)/($C$3-$C$2+1),"błąd")))</f>
        <v>47.85</v>
      </c>
      <c r="H67" s="82">
        <f>IF(  $C$4 &lt;&gt;"-","błąd okresów",    IF(     H$2  ="-","",       IFERROR(   SUMIFS('P&amp;L (Q)'!$E67:$CN67,'P&amp;L (Q)'!$E$2:$CN$2,H$2,'P&amp;L (Q)'!$E$3:$CN$3,"&gt;="&amp;$C$2,'P&amp;L (Q)'!$E$3:$CN$3,"&lt;="&amp;$C$3)/($C$3-$C$2+1),"błąd")))</f>
        <v>57.169999999999995</v>
      </c>
      <c r="I67" s="82">
        <f>IF(  $C$4 &lt;&gt;"-","błąd okresów",    IF(     I$2  ="-","",       IFERROR(   SUMIFS('P&amp;L (Q)'!$E67:$CN67,'P&amp;L (Q)'!$E$2:$CN$2,I$2,'P&amp;L (Q)'!$E$3:$CN$3,"&gt;="&amp;$C$2,'P&amp;L (Q)'!$E$3:$CN$3,"&lt;="&amp;$C$3)/($C$3-$C$2+1),"błąd")))</f>
        <v>67.89</v>
      </c>
      <c r="J67" s="82">
        <f>IF(  $C$4 &lt;&gt;"-","błąd okresów",    IF(     J$2  ="-","",       IFERROR(   SUMIFS('P&amp;L (Q)'!$E67:$CN67,'P&amp;L (Q)'!$E$2:$CN$2,J$2,'P&amp;L (Q)'!$E$3:$CN$3,"&gt;="&amp;$C$2,'P&amp;L (Q)'!$E$3:$CN$3,"&lt;="&amp;$C$3)/($C$3-$C$2+1),"błąd")))</f>
        <v>70.333333333333329</v>
      </c>
      <c r="K67" s="82">
        <f>IF(  $C$4 &lt;&gt;"-","błąd okresów",    IF(     K$2  ="-","",       IFERROR(   SUMIFS('P&amp;L (Q)'!$E67:$CN67,'P&amp;L (Q)'!$E$2:$CN$2,K$2,'P&amp;L (Q)'!$E$3:$CN$3,"&gt;="&amp;$C$2,'P&amp;L (Q)'!$E$3:$CN$3,"&lt;="&amp;$C$3)/($C$3-$C$2+1),"błąd")))</f>
        <v>81.166666666666671</v>
      </c>
      <c r="L67" s="82">
        <f>IF(  $C$4 &lt;&gt;"-","błąd okresów",    IF(     L$2  ="-","",       IFERROR(   SUMIFS('P&amp;L (Q)'!$E67:$CN67,'P&amp;L (Q)'!$E$2:$CN$2,L$2,'P&amp;L (Q)'!$E$3:$CN$3,"&gt;="&amp;$C$2,'P&amp;L (Q)'!$E$3:$CN$3,"&lt;="&amp;$C$3)/($C$3-$C$2+1),"błąd")))</f>
        <v>82.2</v>
      </c>
      <c r="M67" s="82">
        <f>IF(  $C$4 &lt;&gt;"-","błąd okresów",    IF(     M$2  ="-","",       IFERROR(   SUMIFS('P&amp;L (Q)'!$E67:$CN67,'P&amp;L (Q)'!$E$2:$CN$2,M$2,'P&amp;L (Q)'!$E$3:$CN$3,"&gt;="&amp;$C$2,'P&amp;L (Q)'!$E$3:$CN$3,"&lt;="&amp;$C$3)/($C$3-$C$2+1),"błąd")))</f>
        <v>85.333333333333329</v>
      </c>
      <c r="N67" s="82">
        <f>IF(  $C$4 &lt;&gt;"-","błąd okresów",    IF(     N$2  ="-","",       IFERROR(   SUMIFS('P&amp;L (Q)'!$E67:$CN67,'P&amp;L (Q)'!$E$2:$CN$2,N$2,'P&amp;L (Q)'!$E$3:$CN$3,"&gt;="&amp;$C$2,'P&amp;L (Q)'!$E$3:$CN$3,"&lt;="&amp;$C$3)/($C$3-$C$2+1),"błąd")))</f>
        <v>72.933333333333337</v>
      </c>
      <c r="O67" s="82">
        <f>IF(  $C$4 &lt;&gt;"-","błąd okresów",    IF(     O$2  ="-","",       IFERROR(   SUMIFS('P&amp;L (Q)'!$E67:$CN67,'P&amp;L (Q)'!$E$2:$CN$2,O$2,'P&amp;L (Q)'!$E$3:$CN$3,"&gt;="&amp;$C$2,'P&amp;L (Q)'!$E$3:$CN$3,"&lt;="&amp;$C$3)/($C$3-$C$2+1),"błąd")))</f>
        <v>73.933333333333337</v>
      </c>
      <c r="P67" s="82">
        <f>IF(  $C$4 &lt;&gt;"-","błąd okresów",    IF(     P$2  ="-","",       IFERROR(   SUMIFS('P&amp;L (Q)'!$E67:$CN67,'P&amp;L (Q)'!$E$2:$CN$2,P$2,'P&amp;L (Q)'!$E$3:$CN$3,"&gt;="&amp;$C$2,'P&amp;L (Q)'!$E$3:$CN$3,"&lt;="&amp;$C$3)/($C$3-$C$2+1),"błąd")))</f>
        <v>83.733333333333334</v>
      </c>
      <c r="Q67" s="82" t="str">
        <f>IF(  $C$4 &lt;&gt;"-","błąd okresów",    IF(     Q$2  ="-","",       IFERROR(   SUMIFS('P&amp;L (Q)'!$E67:$CN67,'P&amp;L (Q)'!$E$2:$CN$2,Q$2,'P&amp;L (Q)'!$E$3:$CN$3,"&gt;="&amp;$C$2,'P&amp;L (Q)'!$E$3:$CN$3,"&lt;="&amp;$C$3)/($C$3-$C$2+1),"błąd")))</f>
        <v/>
      </c>
      <c r="R67" s="82" t="str">
        <f>IF(  $C$4 &lt;&gt;"-","błąd okresów",    IF(     R$2  ="-","",       IFERROR(   SUMIFS('P&amp;L (Q)'!$E67:$CN67,'P&amp;L (Q)'!$E$2:$CN$2,R$2,'P&amp;L (Q)'!$E$3:$CN$3,"&gt;="&amp;$C$2,'P&amp;L (Q)'!$E$3:$CN$3,"&lt;="&amp;$C$3)/($C$3-$C$2+1),"błąd")))</f>
        <v/>
      </c>
      <c r="S67" s="82" t="str">
        <f>IF(  $C$4 &lt;&gt;"-","błąd okresów",    IF(     S$2  ="-","",       IFERROR(   SUMIFS('P&amp;L (Q)'!$E67:$CN67,'P&amp;L (Q)'!$E$2:$CN$2,S$2,'P&amp;L (Q)'!$E$3:$CN$3,"&gt;="&amp;$C$2,'P&amp;L (Q)'!$E$3:$CN$3,"&lt;="&amp;$C$3)/($C$3-$C$2+1),"błąd")))</f>
        <v/>
      </c>
      <c r="T67" s="82" t="str">
        <f>IF(  $C$4 &lt;&gt;"-","błąd okresów",    IF(     T$2  ="-","",       IFERROR(   SUMIFS('P&amp;L (Q)'!$E67:$CN67,'P&amp;L (Q)'!$E$2:$CN$2,T$2,'P&amp;L (Q)'!$E$3:$CN$3,"&gt;="&amp;$C$2,'P&amp;L (Q)'!$E$3:$CN$3,"&lt;="&amp;$C$3)/($C$3-$C$2+1),"błąd")))</f>
        <v/>
      </c>
      <c r="U67" s="82" t="str">
        <f>IF(  $C$4 &lt;&gt;"-","błąd okresów",    IF(     U$2  ="-","",       IFERROR(   SUMIFS('P&amp;L (Q)'!$E67:$CN67,'P&amp;L (Q)'!$E$2:$CN$2,U$2,'P&amp;L (Q)'!$E$3:$CN$3,"&gt;="&amp;$C$2,'P&amp;L (Q)'!$E$3:$CN$3,"&lt;="&amp;$C$3)/($C$3-$C$2+1),"błąd")))</f>
        <v/>
      </c>
      <c r="V67" s="82" t="str">
        <f>IF(  $C$4 &lt;&gt;"-","błąd okresów",    IF(     V$2  ="-","",       IFERROR(   SUMIFS('P&amp;L (Q)'!$E67:$CN67,'P&amp;L (Q)'!$E$2:$CN$2,V$2,'P&amp;L (Q)'!$E$3:$CN$3,"&gt;="&amp;$C$2,'P&amp;L (Q)'!$E$3:$CN$3,"&lt;="&amp;$C$3)/($C$3-$C$2+1),"błąd")))</f>
        <v/>
      </c>
      <c r="W67" s="82" t="str">
        <f>IF(  $C$4 &lt;&gt;"-","błąd okresów",    IF(     W$2  ="-","",       IFERROR(   SUMIFS('P&amp;L (Q)'!$E67:$CN67,'P&amp;L (Q)'!$E$2:$CN$2,W$2,'P&amp;L (Q)'!$E$3:$CN$3,"&gt;="&amp;$C$2,'P&amp;L (Q)'!$E$3:$CN$3,"&lt;="&amp;$C$3)/($C$3-$C$2+1),"błąd")))</f>
        <v/>
      </c>
      <c r="X67" s="82" t="str">
        <f>IF(  $C$4 &lt;&gt;"-","błąd okresów",    IF(     X$2  ="-","",       IFERROR(   SUMIFS('P&amp;L (Q)'!$E67:$CN67,'P&amp;L (Q)'!$E$2:$CN$2,X$2,'P&amp;L (Q)'!$E$3:$CN$3,"&gt;="&amp;$C$2,'P&amp;L (Q)'!$E$3:$CN$3,"&lt;="&amp;$C$3)/($C$3-$C$2+1),"błąd")))</f>
        <v/>
      </c>
      <c r="Y67" s="82" t="str">
        <f>IF(  $C$4 &lt;&gt;"-","błąd okresów",    IF(     Y$2  ="-","",       IFERROR(   SUMIFS('P&amp;L (Q)'!$E67:$CN67,'P&amp;L (Q)'!$E$2:$CN$2,Y$2,'P&amp;L (Q)'!$E$3:$CN$3,"&gt;="&amp;$C$2,'P&amp;L (Q)'!$E$3:$CN$3,"&lt;="&amp;$C$3)/($C$3-$C$2+1),"błąd")))</f>
        <v/>
      </c>
      <c r="Z67" s="82" t="str">
        <f>IF(  $C$4 &lt;&gt;"-","błąd okresów",    IF(     Z$2  ="-","",       IFERROR(   SUMIFS('P&amp;L (Q)'!$E67:$CN67,'P&amp;L (Q)'!$E$2:$CN$2,Z$2,'P&amp;L (Q)'!$E$3:$CN$3,"&gt;="&amp;$C$2,'P&amp;L (Q)'!$E$3:$CN$3,"&lt;="&amp;$C$3)/($C$3-$C$2+1),"błąd")))</f>
        <v/>
      </c>
      <c r="AB67" s="173">
        <f t="shared" ca="1" si="3"/>
        <v>9.7999999999999972</v>
      </c>
      <c r="AD67" s="177">
        <f t="shared" ca="1" si="4"/>
        <v>1.1325518485121731</v>
      </c>
    </row>
    <row r="68" spans="2:30">
      <c r="B68" s="1" t="str">
        <f>IF('P&amp;L (Q)'!B68="","",'P&amp;L (Q)'!B68)</f>
        <v/>
      </c>
      <c r="AB68" s="175" t="str">
        <f t="shared" ca="1" si="3"/>
        <v/>
      </c>
      <c r="AC68" s="159"/>
      <c r="AD68" s="176" t="str">
        <f t="shared" ca="1" si="4"/>
        <v/>
      </c>
    </row>
    <row r="69" spans="2:30">
      <c r="B69" s="1" t="str">
        <f>IF('P&amp;L (Q)'!B69="","",'P&amp;L (Q)'!B69)</f>
        <v/>
      </c>
      <c r="AB69" s="175" t="str">
        <f t="shared" ca="1" si="3"/>
        <v/>
      </c>
      <c r="AC69" s="159"/>
      <c r="AD69" s="176" t="str">
        <f t="shared" ca="1" si="4"/>
        <v/>
      </c>
    </row>
    <row r="70" spans="2:30">
      <c r="B70" s="1" t="str">
        <f>IF('P&amp;L (Q)'!B70="","",'P&amp;L (Q)'!B70)</f>
        <v/>
      </c>
      <c r="AB70" s="175" t="str">
        <f t="shared" ca="1" si="3"/>
        <v/>
      </c>
      <c r="AC70" s="159"/>
      <c r="AD70" s="176" t="str">
        <f t="shared" ca="1" si="4"/>
        <v/>
      </c>
    </row>
    <row r="71" spans="2:30">
      <c r="B71" s="1" t="str">
        <f>IF('P&amp;L (Q)'!B71="","",'P&amp;L (Q)'!B71)</f>
        <v/>
      </c>
      <c r="AB71" s="175" t="str">
        <f t="shared" ref="AB71:AB80" ca="1" si="9">IF(     $AC$4="ok",                  IF(             OR($B71="",SUM($E71:$Z71)=0),   "",OFFSET($E71,0,$AD$1-1,1,1)-OFFSET($E71,0,$AB$1-1,1,1)),"błędne okresy")</f>
        <v/>
      </c>
      <c r="AC71" s="159"/>
      <c r="AD71" s="176" t="str">
        <f t="shared" ref="AD71:AD80" ca="1" si="10">IF(    OR($B71="",SUM($E71:$Z71)=0         ),"",IF($AC$4="ok",IFERROR(OFFSET($E71,0,$AD$1-1,1,1)/OFFSET($E71,0,$AB$1-1,1,1),""),"błędne okresy"))</f>
        <v/>
      </c>
    </row>
    <row r="72" spans="2:30">
      <c r="B72" s="1" t="str">
        <f>IF('P&amp;L (Q)'!B72="","",'P&amp;L (Q)'!B72)</f>
        <v/>
      </c>
      <c r="AB72" s="175" t="str">
        <f t="shared" ca="1" si="9"/>
        <v/>
      </c>
      <c r="AC72" s="159"/>
      <c r="AD72" s="176" t="str">
        <f t="shared" ca="1" si="10"/>
        <v/>
      </c>
    </row>
    <row r="73" spans="2:30">
      <c r="B73" s="1" t="str">
        <f>IF('P&amp;L (Q)'!B73="","",'P&amp;L (Q)'!B73)</f>
        <v/>
      </c>
      <c r="AB73" s="175" t="str">
        <f t="shared" ca="1" si="9"/>
        <v/>
      </c>
      <c r="AC73" s="159"/>
      <c r="AD73" s="176" t="str">
        <f t="shared" ca="1" si="10"/>
        <v/>
      </c>
    </row>
    <row r="74" spans="2:30">
      <c r="B74" s="1" t="str">
        <f>IF('P&amp;L (Q)'!B74="","",'P&amp;L (Q)'!B74)</f>
        <v/>
      </c>
      <c r="AB74" s="175" t="str">
        <f t="shared" ca="1" si="9"/>
        <v/>
      </c>
      <c r="AC74" s="159"/>
      <c r="AD74" s="176" t="str">
        <f t="shared" ca="1" si="10"/>
        <v/>
      </c>
    </row>
    <row r="75" spans="2:30">
      <c r="B75" s="1" t="str">
        <f>IF('P&amp;L (Q)'!B75="","",'P&amp;L (Q)'!B75)</f>
        <v/>
      </c>
      <c r="F75" s="1" t="s">
        <v>8</v>
      </c>
      <c r="AB75" s="175" t="str">
        <f t="shared" ca="1" si="9"/>
        <v/>
      </c>
      <c r="AC75" s="159"/>
      <c r="AD75" s="176" t="str">
        <f t="shared" ca="1" si="10"/>
        <v/>
      </c>
    </row>
    <row r="76" spans="2:30">
      <c r="B76" s="1" t="str">
        <f>IF('P&amp;L (Q)'!B76="","",'P&amp;L (Q)'!B76)</f>
        <v/>
      </c>
      <c r="AB76" s="175" t="str">
        <f t="shared" ca="1" si="9"/>
        <v/>
      </c>
      <c r="AC76" s="159"/>
      <c r="AD76" s="176" t="str">
        <f t="shared" ca="1" si="10"/>
        <v/>
      </c>
    </row>
    <row r="77" spans="2:30">
      <c r="B77" s="1" t="str">
        <f>IF('P&amp;L (Q)'!B77="","",'P&amp;L (Q)'!B77)</f>
        <v/>
      </c>
      <c r="AB77" s="175" t="str">
        <f t="shared" ca="1" si="9"/>
        <v/>
      </c>
      <c r="AC77" s="159"/>
      <c r="AD77" s="176" t="str">
        <f t="shared" ca="1" si="10"/>
        <v/>
      </c>
    </row>
    <row r="78" spans="2:30">
      <c r="B78" s="1" t="str">
        <f>IF('P&amp;L (Q)'!B78="","",'P&amp;L (Q)'!B78)</f>
        <v/>
      </c>
      <c r="D78" s="1" t="s">
        <v>8</v>
      </c>
      <c r="AB78" s="175" t="str">
        <f t="shared" ca="1" si="9"/>
        <v/>
      </c>
      <c r="AC78" s="159"/>
      <c r="AD78" s="176" t="str">
        <f t="shared" ca="1" si="10"/>
        <v/>
      </c>
    </row>
    <row r="79" spans="2:30">
      <c r="B79" s="1" t="str">
        <f>IF('P&amp;L (Q)'!B79="","",'P&amp;L (Q)'!B79)</f>
        <v/>
      </c>
      <c r="AB79" s="175" t="str">
        <f t="shared" ca="1" si="9"/>
        <v/>
      </c>
      <c r="AC79" s="159"/>
      <c r="AD79" s="176" t="str">
        <f t="shared" ca="1" si="10"/>
        <v/>
      </c>
    </row>
    <row r="80" spans="2:30">
      <c r="B80" s="1" t="str">
        <f>IF('P&amp;L (Q)'!B80="","",'P&amp;L (Q)'!B80)</f>
        <v/>
      </c>
      <c r="AB80" s="175" t="str">
        <f t="shared" ca="1" si="9"/>
        <v/>
      </c>
      <c r="AC80" s="159"/>
      <c r="AD80" s="176" t="str">
        <f t="shared" ca="1" si="10"/>
        <v/>
      </c>
    </row>
  </sheetData>
  <hyperlinks>
    <hyperlink ref="B5" location="'Spis treści'!A1" display="← Powrót do Spisu treści" xr:uid="{00000000-0004-0000-0600-000000000000}"/>
  </hyperlinks>
  <pageMargins left="0.7" right="0.7" top="0.75" bottom="0.75" header="0.3" footer="0.3"/>
  <pageSetup paperSize="9" orientation="portrait" r:id="rId1"/>
  <customProperties>
    <customPr name="_pios_id" r:id="rId2"/>
    <customPr name="EpmWorksheetKeyString_GUID" r:id="rId3"/>
  </customProperties>
  <extLst>
    <ext xmlns:x14="http://schemas.microsoft.com/office/spreadsheetml/2009/9/main" uri="{05C60535-1F16-4fd2-B633-F4F36F0B64E0}">
      <x14:sparklineGroups xmlns:xm="http://schemas.microsoft.com/office/excel/2006/main">
        <x14:sparklineGroup type="column" displayEmptyCellsAs="gap" high="1" low="1" negative="1" xr2:uid="{00000000-0003-0000-0600-000005000000}">
          <x14:colorSeries rgb="FF376092"/>
          <x14:colorNegative rgb="FFFFC000"/>
          <x14:colorAxis rgb="FF000000"/>
          <x14:colorMarkers rgb="FFD00000"/>
          <x14:colorFirst rgb="FFD00000"/>
          <x14:colorLast rgb="FFD00000"/>
          <x14:colorHigh rgb="FF00B050"/>
          <x14:colorLow rgb="FFFF0000"/>
          <x14:sparklines>
            <x14:sparkline>
              <xm:f>'P&amp;L (period)'!E26:Z26</xm:f>
              <xm:sqref>D26</xm:sqref>
            </x14:sparkline>
          </x14:sparklines>
        </x14:sparklineGroup>
        <x14:sparklineGroup type="column" displayEmptyCellsAs="gap" high="1" low="1" negative="1" xr2:uid="{00000000-0003-0000-0600-000006000000}">
          <x14:colorSeries rgb="FF376092"/>
          <x14:colorNegative rgb="FFFFC000"/>
          <x14:colorAxis rgb="FF000000"/>
          <x14:colorMarkers rgb="FFD00000"/>
          <x14:colorFirst rgb="FFD00000"/>
          <x14:colorLast rgb="FFD00000"/>
          <x14:colorHigh rgb="FF00B050"/>
          <x14:colorLow rgb="FFFF0000"/>
          <x14:sparklines>
            <x14:sparkline>
              <xm:f>'P&amp;L (period)'!E17:Z17</xm:f>
              <xm:sqref>D17</xm:sqref>
            </x14:sparkline>
          </x14:sparklines>
        </x14:sparklineGroup>
        <x14:sparklineGroup type="column" displayEmptyCellsAs="gap" high="1" low="1" negative="1" xr2:uid="{00000000-0003-0000-0600-000007000000}">
          <x14:colorSeries rgb="FF376092"/>
          <x14:colorNegative rgb="FFFFC000"/>
          <x14:colorAxis rgb="FF000000"/>
          <x14:colorMarkers rgb="FFD00000"/>
          <x14:colorFirst rgb="FFD00000"/>
          <x14:colorLast rgb="FFD00000"/>
          <x14:colorHigh rgb="FF00B050"/>
          <x14:colorLow rgb="FFFF0000"/>
          <x14:sparklines>
            <x14:sparkline>
              <xm:f>'P&amp;L (period)'!E10:Z10</xm:f>
              <xm:sqref>D10</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72C"/>
  </sheetPr>
  <dimension ref="B1:CV277"/>
  <sheetViews>
    <sheetView showGridLines="0" topLeftCell="AK1" zoomScaleNormal="100" workbookViewId="0">
      <selection activeCell="CU54" sqref="CU54"/>
    </sheetView>
  </sheetViews>
  <sheetFormatPr defaultColWidth="10.85546875" defaultRowHeight="12" outlineLevelCol="1"/>
  <cols>
    <col min="1" max="1" width="1.85546875" style="1" customWidth="1"/>
    <col min="2" max="2" width="89" style="3" customWidth="1"/>
    <col min="3" max="3" width="1.7109375" style="3" hidden="1" customWidth="1" outlineLevel="1"/>
    <col min="4" max="4" width="14.28515625" style="3" bestFit="1" customWidth="1" collapsed="1"/>
    <col min="5" max="29" width="7.7109375" style="1" bestFit="1" customWidth="1"/>
    <col min="30" max="30" width="8.7109375" style="1" bestFit="1" customWidth="1"/>
    <col min="31" max="31" width="7.7109375" style="1" bestFit="1" customWidth="1"/>
    <col min="32" max="32" width="8.7109375" style="1" bestFit="1" customWidth="1"/>
    <col min="33" max="36" width="7.7109375" style="1" bestFit="1" customWidth="1"/>
    <col min="37" max="37" width="7.28515625" style="1" bestFit="1" customWidth="1"/>
    <col min="38" max="38" width="9.28515625" style="1" customWidth="1"/>
    <col min="39" max="42" width="10.85546875" style="1" customWidth="1"/>
    <col min="43" max="43" width="11.5703125" style="1" customWidth="1"/>
    <col min="44" max="51" width="10.85546875" style="1" customWidth="1"/>
    <col min="52" max="92" width="10.85546875" style="1" hidden="1" customWidth="1" outlineLevel="1"/>
    <col min="93" max="93" width="6.5703125" style="1" customWidth="1" collapsed="1"/>
    <col min="94" max="94" width="18.5703125" style="1" customWidth="1"/>
    <col min="95" max="95" width="13.140625" style="1" customWidth="1"/>
    <col min="96" max="96" width="14.7109375" style="1" bestFit="1" customWidth="1"/>
    <col min="97" max="16384" width="10.85546875" style="1"/>
  </cols>
  <sheetData>
    <row r="1" spans="2:100" ht="30" customHeight="1">
      <c r="B1" s="201" t="s">
        <v>214</v>
      </c>
      <c r="C1" s="83"/>
      <c r="D1" s="202" t="str">
        <f>'P&amp;L (Q)'!D1</f>
        <v>okres kwartalny&gt;</v>
      </c>
      <c r="E1" s="161" t="str">
        <f>'P&amp;L (Q)'!E1</f>
        <v>1Q2013</v>
      </c>
      <c r="F1" s="161" t="str">
        <f>'P&amp;L (Q)'!F1</f>
        <v>2Q2013</v>
      </c>
      <c r="G1" s="161" t="str">
        <f>'P&amp;L (Q)'!G1</f>
        <v>3Q2013</v>
      </c>
      <c r="H1" s="161" t="str">
        <f>'P&amp;L (Q)'!H1</f>
        <v>4Q2013</v>
      </c>
      <c r="I1" s="161" t="str">
        <f>'P&amp;L (Q)'!I1</f>
        <v>1Q2014</v>
      </c>
      <c r="J1" s="161" t="str">
        <f>'P&amp;L (Q)'!J1</f>
        <v>2Q2014</v>
      </c>
      <c r="K1" s="161" t="str">
        <f>'P&amp;L (Q)'!K1</f>
        <v>3Q2014</v>
      </c>
      <c r="L1" s="161" t="str">
        <f>'P&amp;L (Q)'!L1</f>
        <v>4Q2014</v>
      </c>
      <c r="M1" s="161" t="str">
        <f>'P&amp;L (Q)'!M1</f>
        <v>1Q2015</v>
      </c>
      <c r="N1" s="161" t="str">
        <f>'P&amp;L (Q)'!N1</f>
        <v>2Q2015</v>
      </c>
      <c r="O1" s="161" t="str">
        <f>'P&amp;L (Q)'!O1</f>
        <v>3Q2015</v>
      </c>
      <c r="P1" s="161" t="str">
        <f>'P&amp;L (Q)'!P1</f>
        <v>4Q2015</v>
      </c>
      <c r="Q1" s="161" t="str">
        <f>'P&amp;L (Q)'!Q1</f>
        <v>1Q2016</v>
      </c>
      <c r="R1" s="161" t="str">
        <f>'P&amp;L (Q)'!R1</f>
        <v>2Q2016</v>
      </c>
      <c r="S1" s="161" t="str">
        <f>'P&amp;L (Q)'!S1</f>
        <v>3Q2016</v>
      </c>
      <c r="T1" s="161" t="str">
        <f>'P&amp;L (Q)'!T1</f>
        <v>4Q2016</v>
      </c>
      <c r="U1" s="161" t="str">
        <f>'P&amp;L (Q)'!U1</f>
        <v>1Q2017</v>
      </c>
      <c r="V1" s="161" t="str">
        <f>'P&amp;L (Q)'!V1</f>
        <v>2Q2017</v>
      </c>
      <c r="W1" s="161" t="str">
        <f>'P&amp;L (Q)'!W1</f>
        <v>3Q2017</v>
      </c>
      <c r="X1" s="161" t="str">
        <f>'P&amp;L (Q)'!X1</f>
        <v>4Q2017</v>
      </c>
      <c r="Y1" s="161" t="str">
        <f>'P&amp;L (Q)'!Y1</f>
        <v>1Q2018</v>
      </c>
      <c r="Z1" s="161" t="str">
        <f>'P&amp;L (Q)'!Z1</f>
        <v>2Q2018</v>
      </c>
      <c r="AA1" s="161" t="str">
        <f>'P&amp;L (Q)'!AA1</f>
        <v>3Q2018</v>
      </c>
      <c r="AB1" s="161" t="str">
        <f>'P&amp;L (Q)'!AB1</f>
        <v>4Q2018</v>
      </c>
      <c r="AC1" s="161" t="str">
        <f>'P&amp;L (Q)'!AC1</f>
        <v>1Q2019</v>
      </c>
      <c r="AD1" s="161" t="str">
        <f>'P&amp;L (Q)'!AD1</f>
        <v>2Q2019</v>
      </c>
      <c r="AE1" s="161" t="str">
        <f>'P&amp;L (Q)'!AE1</f>
        <v>3Q2019</v>
      </c>
      <c r="AF1" s="161" t="str">
        <f>'P&amp;L (Q)'!AF1</f>
        <v>4Q2019</v>
      </c>
      <c r="AG1" s="161" t="str">
        <f>'P&amp;L (Q)'!AG1</f>
        <v>1Q2020</v>
      </c>
      <c r="AH1" s="161" t="str">
        <f>'P&amp;L (Q)'!AH1</f>
        <v>2Q2020</v>
      </c>
      <c r="AI1" s="161" t="str">
        <f>'P&amp;L (Q)'!AI1</f>
        <v>3Q2020</v>
      </c>
      <c r="AJ1" s="161" t="str">
        <f>'P&amp;L (Q)'!AJ1</f>
        <v>4Q2020</v>
      </c>
      <c r="AK1" s="161" t="str">
        <f>'P&amp;L (Q)'!AK1</f>
        <v>1Q2021</v>
      </c>
      <c r="AL1" s="161" t="str">
        <f>'P&amp;L (Q)'!AL1</f>
        <v>2Q2021</v>
      </c>
      <c r="AM1" s="161" t="str">
        <f>'P&amp;L (Q)'!AM1</f>
        <v>3Q2021</v>
      </c>
      <c r="AN1" s="161" t="str">
        <f>'P&amp;L (Q)'!AN1</f>
        <v>4Q2021</v>
      </c>
      <c r="AO1" s="161" t="str">
        <f>'P&amp;L (Q)'!AO1</f>
        <v>1Q2022</v>
      </c>
      <c r="AP1" s="161" t="str">
        <f>'P&amp;L (Q)'!AP1</f>
        <v>2Q2022</v>
      </c>
      <c r="AQ1" s="161" t="str">
        <f>'P&amp;L (Q)'!AQ1</f>
        <v>3Q2022</v>
      </c>
      <c r="AR1" s="161" t="str">
        <f>'P&amp;L (Q)'!AR1</f>
        <v>4Q2022</v>
      </c>
      <c r="AS1" s="161" t="str">
        <f>'P&amp;L (Q)'!AS1</f>
        <v>1Q2023</v>
      </c>
      <c r="AT1" s="161" t="str">
        <f>'P&amp;L (Q)'!AT1</f>
        <v>2Q2023</v>
      </c>
      <c r="AU1" s="161" t="str">
        <f>'P&amp;L (Q)'!AU1</f>
        <v>3Q2023</v>
      </c>
      <c r="AV1" s="161" t="str">
        <f>'P&amp;L (Q)'!AV1</f>
        <v>4Q2023</v>
      </c>
      <c r="AW1" s="161" t="str">
        <f>'P&amp;L (Q)'!AW1</f>
        <v>1Q2024</v>
      </c>
      <c r="AX1" s="161" t="str">
        <f>'P&amp;L (Q)'!AX1</f>
        <v>2Q2024</v>
      </c>
      <c r="AY1" s="161" t="str">
        <f>'P&amp;L (Q)'!AY1</f>
        <v>3Q2024</v>
      </c>
      <c r="AZ1" s="161" t="str">
        <f>'P&amp;L (Q)'!AZ1</f>
        <v>-</v>
      </c>
      <c r="BA1" s="161" t="str">
        <f>'P&amp;L (Q)'!BA1</f>
        <v>-</v>
      </c>
      <c r="BB1" s="161" t="str">
        <f>'P&amp;L (Q)'!BB1</f>
        <v>-</v>
      </c>
      <c r="BC1" s="161" t="str">
        <f>'P&amp;L (Q)'!BC1</f>
        <v>-</v>
      </c>
      <c r="BD1" s="161" t="str">
        <f>'P&amp;L (Q)'!BD1</f>
        <v>-</v>
      </c>
      <c r="BE1" s="161" t="str">
        <f>'P&amp;L (Q)'!BE1</f>
        <v>-</v>
      </c>
      <c r="BF1" s="161" t="str">
        <f>'P&amp;L (Q)'!BF1</f>
        <v>-</v>
      </c>
      <c r="BG1" s="161" t="str">
        <f>'P&amp;L (Q)'!BG1</f>
        <v>-</v>
      </c>
      <c r="BH1" s="161" t="str">
        <f>'P&amp;L (Q)'!BH1</f>
        <v>-</v>
      </c>
      <c r="BI1" s="161" t="str">
        <f>'P&amp;L (Q)'!BI1</f>
        <v>-</v>
      </c>
      <c r="BJ1" s="161" t="str">
        <f>'P&amp;L (Q)'!BJ1</f>
        <v>-</v>
      </c>
      <c r="BK1" s="161" t="str">
        <f>'P&amp;L (Q)'!BK1</f>
        <v>-</v>
      </c>
      <c r="BL1" s="161" t="str">
        <f>'P&amp;L (Q)'!BL1</f>
        <v>-</v>
      </c>
      <c r="BM1" s="161" t="str">
        <f>'P&amp;L (Q)'!BM1</f>
        <v>-</v>
      </c>
      <c r="BN1" s="161" t="str">
        <f>'P&amp;L (Q)'!BN1</f>
        <v>-</v>
      </c>
      <c r="BO1" s="161" t="str">
        <f>'P&amp;L (Q)'!BO1</f>
        <v>-</v>
      </c>
      <c r="BP1" s="161" t="str">
        <f>'P&amp;L (Q)'!BP1</f>
        <v>-</v>
      </c>
      <c r="BQ1" s="161" t="str">
        <f>'P&amp;L (Q)'!BQ1</f>
        <v>-</v>
      </c>
      <c r="BR1" s="161" t="str">
        <f>'P&amp;L (Q)'!BR1</f>
        <v>-</v>
      </c>
      <c r="BS1" s="161" t="str">
        <f>'P&amp;L (Q)'!BS1</f>
        <v>-</v>
      </c>
      <c r="BT1" s="161" t="str">
        <f>'P&amp;L (Q)'!BT1</f>
        <v>-</v>
      </c>
      <c r="BU1" s="161" t="str">
        <f>'P&amp;L (Q)'!BU1</f>
        <v>-</v>
      </c>
      <c r="BV1" s="161" t="str">
        <f>'P&amp;L (Q)'!BV1</f>
        <v>-</v>
      </c>
      <c r="BW1" s="161" t="str">
        <f>'P&amp;L (Q)'!BW1</f>
        <v>-</v>
      </c>
      <c r="BX1" s="161" t="str">
        <f>'P&amp;L (Q)'!BX1</f>
        <v>-</v>
      </c>
      <c r="BY1" s="161" t="str">
        <f>'P&amp;L (Q)'!BY1</f>
        <v>-</v>
      </c>
      <c r="BZ1" s="161" t="str">
        <f>'P&amp;L (Q)'!BZ1</f>
        <v>-</v>
      </c>
      <c r="CA1" s="161" t="str">
        <f>'P&amp;L (Q)'!CA1</f>
        <v>-</v>
      </c>
      <c r="CB1" s="161" t="str">
        <f>'P&amp;L (Q)'!CB1</f>
        <v>-</v>
      </c>
      <c r="CC1" s="161" t="str">
        <f>'P&amp;L (Q)'!CC1</f>
        <v>-</v>
      </c>
      <c r="CD1" s="161" t="str">
        <f>'P&amp;L (Q)'!CD1</f>
        <v>-</v>
      </c>
      <c r="CE1" s="161" t="str">
        <f>'P&amp;L (Q)'!CE1</f>
        <v>-</v>
      </c>
      <c r="CF1" s="161" t="str">
        <f>'P&amp;L (Q)'!CF1</f>
        <v>-</v>
      </c>
      <c r="CG1" s="161" t="str">
        <f>'P&amp;L (Q)'!CG1</f>
        <v>-</v>
      </c>
      <c r="CH1" s="161" t="str">
        <f>'P&amp;L (Q)'!CH1</f>
        <v>-</v>
      </c>
      <c r="CI1" s="161" t="str">
        <f>'P&amp;L (Q)'!CI1</f>
        <v>-</v>
      </c>
      <c r="CJ1" s="161" t="str">
        <f>'P&amp;L (Q)'!CJ1</f>
        <v>-</v>
      </c>
      <c r="CK1" s="161" t="str">
        <f>'P&amp;L (Q)'!CK1</f>
        <v>-</v>
      </c>
      <c r="CL1" s="161" t="str">
        <f>'P&amp;L (Q)'!CL1</f>
        <v>-</v>
      </c>
      <c r="CM1" s="161" t="str">
        <f>'P&amp;L (Q)'!CM1</f>
        <v>-</v>
      </c>
      <c r="CN1" s="161" t="str">
        <f>'P&amp;L (Q)'!CN1</f>
        <v>-</v>
      </c>
      <c r="CO1" s="127"/>
      <c r="CP1" s="161"/>
      <c r="CQ1" s="169" t="s">
        <v>150</v>
      </c>
      <c r="CR1" s="161"/>
      <c r="CS1" s="127"/>
      <c r="CT1" s="127"/>
      <c r="CU1" s="127"/>
      <c r="CV1" s="127"/>
    </row>
    <row r="2" spans="2:100">
      <c r="B2" s="1"/>
      <c r="C2" s="1"/>
      <c r="D2" s="202" t="str">
        <f>'P&amp;L (Q)'!D2</f>
        <v>rok&gt;</v>
      </c>
      <c r="E2" s="197">
        <f>'P&amp;L (Q)'!E2</f>
        <v>2013</v>
      </c>
      <c r="F2" s="197">
        <f>'P&amp;L (Q)'!F2</f>
        <v>2013</v>
      </c>
      <c r="G2" s="197">
        <f>'P&amp;L (Q)'!G2</f>
        <v>2013</v>
      </c>
      <c r="H2" s="197">
        <f>'P&amp;L (Q)'!H2</f>
        <v>2013</v>
      </c>
      <c r="I2" s="197">
        <f>'P&amp;L (Q)'!I2</f>
        <v>2014</v>
      </c>
      <c r="J2" s="197">
        <f>'P&amp;L (Q)'!J2</f>
        <v>2014</v>
      </c>
      <c r="K2" s="197">
        <f>'P&amp;L (Q)'!K2</f>
        <v>2014</v>
      </c>
      <c r="L2" s="197">
        <f>'P&amp;L (Q)'!L2</f>
        <v>2014</v>
      </c>
      <c r="M2" s="197">
        <f>'P&amp;L (Q)'!M2</f>
        <v>2015</v>
      </c>
      <c r="N2" s="197">
        <f>'P&amp;L (Q)'!N2</f>
        <v>2015</v>
      </c>
      <c r="O2" s="197">
        <f>'P&amp;L (Q)'!O2</f>
        <v>2015</v>
      </c>
      <c r="P2" s="197">
        <f>'P&amp;L (Q)'!P2</f>
        <v>2015</v>
      </c>
      <c r="Q2" s="197">
        <f>'P&amp;L (Q)'!Q2</f>
        <v>2016</v>
      </c>
      <c r="R2" s="197">
        <f>'P&amp;L (Q)'!R2</f>
        <v>2016</v>
      </c>
      <c r="S2" s="197">
        <f>'P&amp;L (Q)'!S2</f>
        <v>2016</v>
      </c>
      <c r="T2" s="197">
        <f>'P&amp;L (Q)'!T2</f>
        <v>2016</v>
      </c>
      <c r="U2" s="197">
        <f>'P&amp;L (Q)'!U2</f>
        <v>2017</v>
      </c>
      <c r="V2" s="197">
        <f>'P&amp;L (Q)'!V2</f>
        <v>2017</v>
      </c>
      <c r="W2" s="197">
        <f>'P&amp;L (Q)'!W2</f>
        <v>2017</v>
      </c>
      <c r="X2" s="197">
        <f>'P&amp;L (Q)'!X2</f>
        <v>2017</v>
      </c>
      <c r="Y2" s="197">
        <f>'P&amp;L (Q)'!Y2</f>
        <v>2018</v>
      </c>
      <c r="Z2" s="197">
        <f>'P&amp;L (Q)'!Z2</f>
        <v>2018</v>
      </c>
      <c r="AA2" s="197">
        <f>'P&amp;L (Q)'!AA2</f>
        <v>2018</v>
      </c>
      <c r="AB2" s="197">
        <f>'P&amp;L (Q)'!AB2</f>
        <v>2018</v>
      </c>
      <c r="AC2" s="197">
        <f>'P&amp;L (Q)'!AC2</f>
        <v>2019</v>
      </c>
      <c r="AD2" s="197">
        <f>'P&amp;L (Q)'!AD2</f>
        <v>2019</v>
      </c>
      <c r="AE2" s="197">
        <f>'P&amp;L (Q)'!AE2</f>
        <v>2019</v>
      </c>
      <c r="AF2" s="197">
        <f>'P&amp;L (Q)'!AF2</f>
        <v>2019</v>
      </c>
      <c r="AG2" s="197">
        <f>'P&amp;L (Q)'!AG2</f>
        <v>2020</v>
      </c>
      <c r="AH2" s="197">
        <f>'P&amp;L (Q)'!AH2</f>
        <v>2020</v>
      </c>
      <c r="AI2" s="197">
        <f>'P&amp;L (Q)'!AI2</f>
        <v>2020</v>
      </c>
      <c r="AJ2" s="197">
        <f>'P&amp;L (Q)'!AJ2</f>
        <v>2020</v>
      </c>
      <c r="AK2" s="197">
        <f>'P&amp;L (Q)'!AK2</f>
        <v>2021</v>
      </c>
      <c r="AL2" s="197">
        <f>'P&amp;L (Q)'!AL2</f>
        <v>2021</v>
      </c>
      <c r="AM2" s="197">
        <f>'P&amp;L (Q)'!AM2</f>
        <v>2021</v>
      </c>
      <c r="AN2" s="197">
        <f>'P&amp;L (Q)'!AN2</f>
        <v>2021</v>
      </c>
      <c r="AO2" s="197">
        <f>'P&amp;L (Q)'!AO2</f>
        <v>2022</v>
      </c>
      <c r="AP2" s="197">
        <f>'P&amp;L (Q)'!AP2</f>
        <v>2022</v>
      </c>
      <c r="AQ2" s="197">
        <f>'P&amp;L (Q)'!AQ2</f>
        <v>2022</v>
      </c>
      <c r="AR2" s="197">
        <f>'P&amp;L (Q)'!AR2</f>
        <v>2022</v>
      </c>
      <c r="AS2" s="197">
        <f>'P&amp;L (Q)'!AS2</f>
        <v>2023</v>
      </c>
      <c r="AT2" s="197">
        <f>'P&amp;L (Q)'!AT2</f>
        <v>2023</v>
      </c>
      <c r="AU2" s="197">
        <f>'P&amp;L (Q)'!AU2</f>
        <v>2023</v>
      </c>
      <c r="AV2" s="197">
        <f>'P&amp;L (Q)'!AV2</f>
        <v>2023</v>
      </c>
      <c r="AW2" s="197">
        <f>'P&amp;L (Q)'!AW2</f>
        <v>2024</v>
      </c>
      <c r="AX2" s="197">
        <f>'P&amp;L (Q)'!AX2</f>
        <v>2024</v>
      </c>
      <c r="AY2" s="197">
        <f>'P&amp;L (Q)'!AY2</f>
        <v>2024</v>
      </c>
      <c r="AZ2" s="197" t="str">
        <f>'P&amp;L (Q)'!AZ2</f>
        <v>-</v>
      </c>
      <c r="BA2" s="197" t="str">
        <f>'P&amp;L (Q)'!BA2</f>
        <v>-</v>
      </c>
      <c r="BB2" s="197" t="str">
        <f>'P&amp;L (Q)'!BB2</f>
        <v>-</v>
      </c>
      <c r="BC2" s="197" t="str">
        <f>'P&amp;L (Q)'!BC2</f>
        <v>-</v>
      </c>
      <c r="BD2" s="197" t="str">
        <f>'P&amp;L (Q)'!BD2</f>
        <v>-</v>
      </c>
      <c r="BE2" s="197" t="str">
        <f>'P&amp;L (Q)'!BE2</f>
        <v>-</v>
      </c>
      <c r="BF2" s="197" t="str">
        <f>'P&amp;L (Q)'!BF2</f>
        <v>-</v>
      </c>
      <c r="BG2" s="197" t="str">
        <f>'P&amp;L (Q)'!BG2</f>
        <v>-</v>
      </c>
      <c r="BH2" s="197" t="str">
        <f>'P&amp;L (Q)'!BH2</f>
        <v>-</v>
      </c>
      <c r="BI2" s="197" t="str">
        <f>'P&amp;L (Q)'!BI2</f>
        <v>-</v>
      </c>
      <c r="BJ2" s="197" t="str">
        <f>'P&amp;L (Q)'!BJ2</f>
        <v>-</v>
      </c>
      <c r="BK2" s="197" t="str">
        <f>'P&amp;L (Q)'!BK2</f>
        <v>-</v>
      </c>
      <c r="BL2" s="197" t="str">
        <f>'P&amp;L (Q)'!BL2</f>
        <v>-</v>
      </c>
      <c r="BM2" s="197" t="str">
        <f>'P&amp;L (Q)'!BM2</f>
        <v>-</v>
      </c>
      <c r="BN2" s="197" t="str">
        <f>'P&amp;L (Q)'!BN2</f>
        <v>-</v>
      </c>
      <c r="BO2" s="197" t="str">
        <f>'P&amp;L (Q)'!BO2</f>
        <v>-</v>
      </c>
      <c r="BP2" s="197" t="str">
        <f>'P&amp;L (Q)'!BP2</f>
        <v>-</v>
      </c>
      <c r="BQ2" s="197" t="str">
        <f>'P&amp;L (Q)'!BQ2</f>
        <v>-</v>
      </c>
      <c r="BR2" s="197" t="str">
        <f>'P&amp;L (Q)'!BR2</f>
        <v>-</v>
      </c>
      <c r="BS2" s="197" t="str">
        <f>'P&amp;L (Q)'!BS2</f>
        <v>-</v>
      </c>
      <c r="BT2" s="197" t="str">
        <f>'P&amp;L (Q)'!BT2</f>
        <v>-</v>
      </c>
      <c r="BU2" s="197" t="str">
        <f>'P&amp;L (Q)'!BU2</f>
        <v>-</v>
      </c>
      <c r="BV2" s="197" t="str">
        <f>'P&amp;L (Q)'!BV2</f>
        <v>-</v>
      </c>
      <c r="BW2" s="197" t="str">
        <f>'P&amp;L (Q)'!BW2</f>
        <v>-</v>
      </c>
      <c r="BX2" s="197" t="str">
        <f>'P&amp;L (Q)'!BX2</f>
        <v>-</v>
      </c>
      <c r="BY2" s="197" t="str">
        <f>'P&amp;L (Q)'!BY2</f>
        <v>-</v>
      </c>
      <c r="BZ2" s="197" t="str">
        <f>'P&amp;L (Q)'!BZ2</f>
        <v>-</v>
      </c>
      <c r="CA2" s="197" t="str">
        <f>'P&amp;L (Q)'!CA2</f>
        <v>-</v>
      </c>
      <c r="CB2" s="197" t="str">
        <f>'P&amp;L (Q)'!CB2</f>
        <v>-</v>
      </c>
      <c r="CC2" s="197" t="str">
        <f>'P&amp;L (Q)'!CC2</f>
        <v>-</v>
      </c>
      <c r="CD2" s="197" t="str">
        <f>'P&amp;L (Q)'!CD2</f>
        <v>-</v>
      </c>
      <c r="CE2" s="197" t="str">
        <f>'P&amp;L (Q)'!CE2</f>
        <v>-</v>
      </c>
      <c r="CF2" s="197" t="str">
        <f>'P&amp;L (Q)'!CF2</f>
        <v>-</v>
      </c>
      <c r="CG2" s="197" t="str">
        <f>'P&amp;L (Q)'!CG2</f>
        <v>-</v>
      </c>
      <c r="CH2" s="197" t="str">
        <f>'P&amp;L (Q)'!CH2</f>
        <v>-</v>
      </c>
      <c r="CI2" s="197" t="str">
        <f>'P&amp;L (Q)'!CI2</f>
        <v>-</v>
      </c>
      <c r="CJ2" s="197" t="str">
        <f>'P&amp;L (Q)'!CJ2</f>
        <v>-</v>
      </c>
      <c r="CK2" s="197" t="str">
        <f>'P&amp;L (Q)'!CK2</f>
        <v>-</v>
      </c>
      <c r="CL2" s="197" t="str">
        <f>'P&amp;L (Q)'!CL2</f>
        <v>-</v>
      </c>
      <c r="CM2" s="197" t="str">
        <f>'P&amp;L (Q)'!CM2</f>
        <v>-</v>
      </c>
      <c r="CN2" s="197" t="str">
        <f>'P&amp;L (Q)'!CN2</f>
        <v>-</v>
      </c>
      <c r="CO2" s="6"/>
      <c r="CP2" s="6"/>
      <c r="CQ2" s="273" t="s">
        <v>151</v>
      </c>
      <c r="CR2" s="6"/>
      <c r="CS2" s="6"/>
      <c r="CT2" s="6"/>
      <c r="CU2" s="6"/>
      <c r="CV2" s="6"/>
    </row>
    <row r="3" spans="2:100" ht="15" customHeight="1">
      <c r="B3" s="1"/>
      <c r="C3" s="1"/>
      <c r="D3" s="202" t="str">
        <f>'P&amp;L (Q)'!D3</f>
        <v>numer kwartału&gt;</v>
      </c>
      <c r="E3" s="197">
        <f>'P&amp;L (Q)'!E3</f>
        <v>1</v>
      </c>
      <c r="F3" s="197">
        <f>'P&amp;L (Q)'!F3</f>
        <v>2</v>
      </c>
      <c r="G3" s="197">
        <f>'P&amp;L (Q)'!G3</f>
        <v>3</v>
      </c>
      <c r="H3" s="197">
        <f>'P&amp;L (Q)'!H3</f>
        <v>4</v>
      </c>
      <c r="I3" s="197">
        <f>'P&amp;L (Q)'!I3</f>
        <v>1</v>
      </c>
      <c r="J3" s="197">
        <f>'P&amp;L (Q)'!J3</f>
        <v>2</v>
      </c>
      <c r="K3" s="197">
        <f>'P&amp;L (Q)'!K3</f>
        <v>3</v>
      </c>
      <c r="L3" s="197">
        <f>'P&amp;L (Q)'!L3</f>
        <v>4</v>
      </c>
      <c r="M3" s="197">
        <f>'P&amp;L (Q)'!M3</f>
        <v>1</v>
      </c>
      <c r="N3" s="197">
        <f>'P&amp;L (Q)'!N3</f>
        <v>2</v>
      </c>
      <c r="O3" s="197">
        <f>'P&amp;L (Q)'!O3</f>
        <v>3</v>
      </c>
      <c r="P3" s="197">
        <f>'P&amp;L (Q)'!P3</f>
        <v>4</v>
      </c>
      <c r="Q3" s="197">
        <f>'P&amp;L (Q)'!Q3</f>
        <v>1</v>
      </c>
      <c r="R3" s="197">
        <f>'P&amp;L (Q)'!R3</f>
        <v>2</v>
      </c>
      <c r="S3" s="197">
        <f>'P&amp;L (Q)'!S3</f>
        <v>3</v>
      </c>
      <c r="T3" s="197">
        <f>'P&amp;L (Q)'!T3</f>
        <v>4</v>
      </c>
      <c r="U3" s="197">
        <f>'P&amp;L (Q)'!U3</f>
        <v>1</v>
      </c>
      <c r="V3" s="197">
        <f>'P&amp;L (Q)'!V3</f>
        <v>2</v>
      </c>
      <c r="W3" s="197">
        <f>'P&amp;L (Q)'!W3</f>
        <v>3</v>
      </c>
      <c r="X3" s="197">
        <f>'P&amp;L (Q)'!X3</f>
        <v>4</v>
      </c>
      <c r="Y3" s="197">
        <f>'P&amp;L (Q)'!Y3</f>
        <v>1</v>
      </c>
      <c r="Z3" s="197">
        <f>'P&amp;L (Q)'!Z3</f>
        <v>2</v>
      </c>
      <c r="AA3" s="197">
        <f>'P&amp;L (Q)'!AA3</f>
        <v>3</v>
      </c>
      <c r="AB3" s="197">
        <f>'P&amp;L (Q)'!AB3</f>
        <v>4</v>
      </c>
      <c r="AC3" s="197">
        <f>'P&amp;L (Q)'!AC3</f>
        <v>1</v>
      </c>
      <c r="AD3" s="197">
        <f>'P&amp;L (Q)'!AD3</f>
        <v>2</v>
      </c>
      <c r="AE3" s="197">
        <f>'P&amp;L (Q)'!AE3</f>
        <v>3</v>
      </c>
      <c r="AF3" s="197">
        <f>'P&amp;L (Q)'!AF3</f>
        <v>4</v>
      </c>
      <c r="AG3" s="197">
        <f>'P&amp;L (Q)'!AG3</f>
        <v>1</v>
      </c>
      <c r="AH3" s="197">
        <f>'P&amp;L (Q)'!AH3</f>
        <v>2</v>
      </c>
      <c r="AI3" s="197">
        <f>'P&amp;L (Q)'!AI3</f>
        <v>3</v>
      </c>
      <c r="AJ3" s="197">
        <f>'P&amp;L (Q)'!AJ3</f>
        <v>4</v>
      </c>
      <c r="AK3" s="197">
        <f>'P&amp;L (Q)'!AK3</f>
        <v>1</v>
      </c>
      <c r="AL3" s="197">
        <f>'P&amp;L (Q)'!AL3</f>
        <v>2</v>
      </c>
      <c r="AM3" s="197">
        <f>'P&amp;L (Q)'!AM3</f>
        <v>3</v>
      </c>
      <c r="AN3" s="197">
        <f>'P&amp;L (Q)'!AN3</f>
        <v>4</v>
      </c>
      <c r="AO3" s="197">
        <f>'P&amp;L (Q)'!AO3</f>
        <v>1</v>
      </c>
      <c r="AP3" s="197">
        <f>'P&amp;L (Q)'!AP3</f>
        <v>2</v>
      </c>
      <c r="AQ3" s="197">
        <f>'P&amp;L (Q)'!AQ3</f>
        <v>3</v>
      </c>
      <c r="AR3" s="197">
        <f>'P&amp;L (Q)'!AR3</f>
        <v>4</v>
      </c>
      <c r="AS3" s="197">
        <f>'P&amp;L (Q)'!AS3</f>
        <v>1</v>
      </c>
      <c r="AT3" s="197">
        <f>'P&amp;L (Q)'!AT3</f>
        <v>2</v>
      </c>
      <c r="AU3" s="197">
        <f>'P&amp;L (Q)'!AU3</f>
        <v>3</v>
      </c>
      <c r="AV3" s="197">
        <f>'P&amp;L (Q)'!AV3</f>
        <v>4</v>
      </c>
      <c r="AW3" s="197">
        <f>'P&amp;L (Q)'!AW3</f>
        <v>1</v>
      </c>
      <c r="AX3" s="197">
        <f>'P&amp;L (Q)'!AX3</f>
        <v>2</v>
      </c>
      <c r="AY3" s="197">
        <f>'P&amp;L (Q)'!AY3</f>
        <v>3</v>
      </c>
      <c r="AZ3" s="197" t="str">
        <f>'P&amp;L (Q)'!AZ3</f>
        <v>-</v>
      </c>
      <c r="BA3" s="197" t="str">
        <f>'P&amp;L (Q)'!BA3</f>
        <v>-</v>
      </c>
      <c r="BB3" s="197" t="str">
        <f>'P&amp;L (Q)'!BB3</f>
        <v>-</v>
      </c>
      <c r="BC3" s="197" t="str">
        <f>'P&amp;L (Q)'!BC3</f>
        <v>-</v>
      </c>
      <c r="BD3" s="197" t="str">
        <f>'P&amp;L (Q)'!BD3</f>
        <v>-</v>
      </c>
      <c r="BE3" s="197" t="str">
        <f>'P&amp;L (Q)'!BE3</f>
        <v>-</v>
      </c>
      <c r="BF3" s="197" t="str">
        <f>'P&amp;L (Q)'!BF3</f>
        <v>-</v>
      </c>
      <c r="BG3" s="197" t="str">
        <f>'P&amp;L (Q)'!BG3</f>
        <v>-</v>
      </c>
      <c r="BH3" s="197" t="str">
        <f>'P&amp;L (Q)'!BH3</f>
        <v>-</v>
      </c>
      <c r="BI3" s="197" t="str">
        <f>'P&amp;L (Q)'!BI3</f>
        <v>-</v>
      </c>
      <c r="BJ3" s="197" t="str">
        <f>'P&amp;L (Q)'!BJ3</f>
        <v>-</v>
      </c>
      <c r="BK3" s="197" t="str">
        <f>'P&amp;L (Q)'!BK3</f>
        <v>-</v>
      </c>
      <c r="BL3" s="197" t="str">
        <f>'P&amp;L (Q)'!BL3</f>
        <v>-</v>
      </c>
      <c r="BM3" s="197" t="str">
        <f>'P&amp;L (Q)'!BM3</f>
        <v>-</v>
      </c>
      <c r="BN3" s="197" t="str">
        <f>'P&amp;L (Q)'!BN3</f>
        <v>-</v>
      </c>
      <c r="BO3" s="197" t="str">
        <f>'P&amp;L (Q)'!BO3</f>
        <v>-</v>
      </c>
      <c r="BP3" s="197" t="str">
        <f>'P&amp;L (Q)'!BP3</f>
        <v>-</v>
      </c>
      <c r="BQ3" s="197" t="str">
        <f>'P&amp;L (Q)'!BQ3</f>
        <v>-</v>
      </c>
      <c r="BR3" s="197" t="str">
        <f>'P&amp;L (Q)'!BR3</f>
        <v>-</v>
      </c>
      <c r="BS3" s="197" t="str">
        <f>'P&amp;L (Q)'!BS3</f>
        <v>-</v>
      </c>
      <c r="BT3" s="197" t="str">
        <f>'P&amp;L (Q)'!BT3</f>
        <v>-</v>
      </c>
      <c r="BU3" s="197" t="str">
        <f>'P&amp;L (Q)'!BU3</f>
        <v>-</v>
      </c>
      <c r="BV3" s="197" t="str">
        <f>'P&amp;L (Q)'!BV3</f>
        <v>-</v>
      </c>
      <c r="BW3" s="197" t="str">
        <f>'P&amp;L (Q)'!BW3</f>
        <v>-</v>
      </c>
      <c r="BX3" s="197" t="str">
        <f>'P&amp;L (Q)'!BX3</f>
        <v>-</v>
      </c>
      <c r="BY3" s="197" t="str">
        <f>'P&amp;L (Q)'!BY3</f>
        <v>-</v>
      </c>
      <c r="BZ3" s="197" t="str">
        <f>'P&amp;L (Q)'!BZ3</f>
        <v>-</v>
      </c>
      <c r="CA3" s="197" t="str">
        <f>'P&amp;L (Q)'!CA3</f>
        <v>-</v>
      </c>
      <c r="CB3" s="197" t="str">
        <f>'P&amp;L (Q)'!CB3</f>
        <v>-</v>
      </c>
      <c r="CC3" s="197" t="str">
        <f>'P&amp;L (Q)'!CC3</f>
        <v>-</v>
      </c>
      <c r="CD3" s="197" t="str">
        <f>'P&amp;L (Q)'!CD3</f>
        <v>-</v>
      </c>
      <c r="CE3" s="197" t="str">
        <f>'P&amp;L (Q)'!CE3</f>
        <v>-</v>
      </c>
      <c r="CF3" s="197" t="str">
        <f>'P&amp;L (Q)'!CF3</f>
        <v>-</v>
      </c>
      <c r="CG3" s="197" t="str">
        <f>'P&amp;L (Q)'!CG3</f>
        <v>-</v>
      </c>
      <c r="CH3" s="197" t="str">
        <f>'P&amp;L (Q)'!CH3</f>
        <v>-</v>
      </c>
      <c r="CI3" s="197" t="str">
        <f>'P&amp;L (Q)'!CI3</f>
        <v>-</v>
      </c>
      <c r="CJ3" s="197" t="str">
        <f>'P&amp;L (Q)'!CJ3</f>
        <v>-</v>
      </c>
      <c r="CK3" s="197" t="str">
        <f>'P&amp;L (Q)'!CK3</f>
        <v>-</v>
      </c>
      <c r="CL3" s="197" t="str">
        <f>'P&amp;L (Q)'!CL3</f>
        <v>-</v>
      </c>
      <c r="CM3" s="197" t="str">
        <f>'P&amp;L (Q)'!CM3</f>
        <v>-</v>
      </c>
      <c r="CN3" s="197" t="str">
        <f>'P&amp;L (Q)'!CN3</f>
        <v>-</v>
      </c>
      <c r="CO3" s="6"/>
      <c r="CP3" s="168">
        <f>MATCH($CQ$4&amp;"Q"&amp;$CP$5,$E$1:$CN$1,0)</f>
        <v>43</v>
      </c>
      <c r="CQ3" s="170" t="s">
        <v>153</v>
      </c>
      <c r="CR3" s="168">
        <f>MATCH($CQ$4&amp;"Q"&amp;$CR$5,$E$1:$CN$1,0)</f>
        <v>47</v>
      </c>
      <c r="CS3" s="6"/>
      <c r="CT3" s="6"/>
      <c r="CU3" s="6"/>
      <c r="CV3" s="6"/>
    </row>
    <row r="4" spans="2:100" ht="17.25" customHeight="1">
      <c r="B4" s="136"/>
      <c r="C4" s="136"/>
      <c r="D4" s="203" t="s">
        <v>215</v>
      </c>
      <c r="E4" s="204" t="str">
        <f>E2&amp;"-"&amp;E3</f>
        <v>2013-1</v>
      </c>
      <c r="F4" s="204" t="str">
        <f t="shared" ref="F4:BQ4" si="0">F2&amp;"-"&amp;F3</f>
        <v>2013-2</v>
      </c>
      <c r="G4" s="204" t="str">
        <f t="shared" si="0"/>
        <v>2013-3</v>
      </c>
      <c r="H4" s="204" t="str">
        <f t="shared" si="0"/>
        <v>2013-4</v>
      </c>
      <c r="I4" s="204" t="str">
        <f t="shared" si="0"/>
        <v>2014-1</v>
      </c>
      <c r="J4" s="204" t="str">
        <f t="shared" si="0"/>
        <v>2014-2</v>
      </c>
      <c r="K4" s="204" t="str">
        <f t="shared" si="0"/>
        <v>2014-3</v>
      </c>
      <c r="L4" s="204" t="str">
        <f t="shared" si="0"/>
        <v>2014-4</v>
      </c>
      <c r="M4" s="204" t="str">
        <f t="shared" si="0"/>
        <v>2015-1</v>
      </c>
      <c r="N4" s="204" t="str">
        <f t="shared" si="0"/>
        <v>2015-2</v>
      </c>
      <c r="O4" s="204" t="str">
        <f t="shared" si="0"/>
        <v>2015-3</v>
      </c>
      <c r="P4" s="204" t="str">
        <f t="shared" si="0"/>
        <v>2015-4</v>
      </c>
      <c r="Q4" s="204" t="str">
        <f t="shared" si="0"/>
        <v>2016-1</v>
      </c>
      <c r="R4" s="204" t="str">
        <f t="shared" si="0"/>
        <v>2016-2</v>
      </c>
      <c r="S4" s="204" t="str">
        <f t="shared" si="0"/>
        <v>2016-3</v>
      </c>
      <c r="T4" s="204" t="str">
        <f t="shared" si="0"/>
        <v>2016-4</v>
      </c>
      <c r="U4" s="204" t="str">
        <f t="shared" si="0"/>
        <v>2017-1</v>
      </c>
      <c r="V4" s="204" t="str">
        <f t="shared" si="0"/>
        <v>2017-2</v>
      </c>
      <c r="W4" s="204" t="str">
        <f t="shared" si="0"/>
        <v>2017-3</v>
      </c>
      <c r="X4" s="204" t="str">
        <f t="shared" si="0"/>
        <v>2017-4</v>
      </c>
      <c r="Y4" s="204" t="str">
        <f t="shared" si="0"/>
        <v>2018-1</v>
      </c>
      <c r="Z4" s="204" t="str">
        <f t="shared" si="0"/>
        <v>2018-2</v>
      </c>
      <c r="AA4" s="204" t="str">
        <f t="shared" si="0"/>
        <v>2018-3</v>
      </c>
      <c r="AB4" s="204" t="str">
        <f t="shared" si="0"/>
        <v>2018-4</v>
      </c>
      <c r="AC4" s="204" t="str">
        <f t="shared" si="0"/>
        <v>2019-1</v>
      </c>
      <c r="AD4" s="204" t="str">
        <f t="shared" si="0"/>
        <v>2019-2</v>
      </c>
      <c r="AE4" s="204" t="str">
        <f t="shared" si="0"/>
        <v>2019-3</v>
      </c>
      <c r="AF4" s="204" t="str">
        <f t="shared" si="0"/>
        <v>2019-4</v>
      </c>
      <c r="AG4" s="204" t="str">
        <f t="shared" si="0"/>
        <v>2020-1</v>
      </c>
      <c r="AH4" s="204" t="str">
        <f t="shared" si="0"/>
        <v>2020-2</v>
      </c>
      <c r="AI4" s="204" t="str">
        <f t="shared" si="0"/>
        <v>2020-3</v>
      </c>
      <c r="AJ4" s="204" t="str">
        <f t="shared" si="0"/>
        <v>2020-4</v>
      </c>
      <c r="AK4" s="204" t="str">
        <f t="shared" si="0"/>
        <v>2021-1</v>
      </c>
      <c r="AL4" s="204" t="str">
        <f t="shared" si="0"/>
        <v>2021-2</v>
      </c>
      <c r="AM4" s="204" t="str">
        <f t="shared" si="0"/>
        <v>2021-3</v>
      </c>
      <c r="AN4" s="204" t="str">
        <f t="shared" si="0"/>
        <v>2021-4</v>
      </c>
      <c r="AO4" s="204" t="str">
        <f t="shared" si="0"/>
        <v>2022-1</v>
      </c>
      <c r="AP4" s="204" t="str">
        <f t="shared" si="0"/>
        <v>2022-2</v>
      </c>
      <c r="AQ4" s="204" t="str">
        <f t="shared" si="0"/>
        <v>2022-3</v>
      </c>
      <c r="AR4" s="204" t="str">
        <f t="shared" si="0"/>
        <v>2022-4</v>
      </c>
      <c r="AS4" s="204" t="str">
        <f t="shared" si="0"/>
        <v>2023-1</v>
      </c>
      <c r="AT4" s="204" t="str">
        <f t="shared" si="0"/>
        <v>2023-2</v>
      </c>
      <c r="AU4" s="204" t="str">
        <f t="shared" si="0"/>
        <v>2023-3</v>
      </c>
      <c r="AV4" s="204" t="str">
        <f t="shared" si="0"/>
        <v>2023-4</v>
      </c>
      <c r="AW4" s="204" t="str">
        <f t="shared" si="0"/>
        <v>2024-1</v>
      </c>
      <c r="AX4" s="204" t="str">
        <f t="shared" si="0"/>
        <v>2024-2</v>
      </c>
      <c r="AY4" s="204" t="str">
        <f t="shared" si="0"/>
        <v>2024-3</v>
      </c>
      <c r="AZ4" s="204" t="str">
        <f t="shared" si="0"/>
        <v>---</v>
      </c>
      <c r="BA4" s="204" t="str">
        <f t="shared" si="0"/>
        <v>---</v>
      </c>
      <c r="BB4" s="204" t="str">
        <f t="shared" si="0"/>
        <v>---</v>
      </c>
      <c r="BC4" s="204" t="str">
        <f t="shared" si="0"/>
        <v>---</v>
      </c>
      <c r="BD4" s="204" t="str">
        <f t="shared" si="0"/>
        <v>---</v>
      </c>
      <c r="BE4" s="204" t="str">
        <f t="shared" si="0"/>
        <v>---</v>
      </c>
      <c r="BF4" s="204" t="str">
        <f t="shared" si="0"/>
        <v>---</v>
      </c>
      <c r="BG4" s="204" t="str">
        <f t="shared" si="0"/>
        <v>---</v>
      </c>
      <c r="BH4" s="204" t="str">
        <f t="shared" si="0"/>
        <v>---</v>
      </c>
      <c r="BI4" s="204" t="str">
        <f t="shared" si="0"/>
        <v>---</v>
      </c>
      <c r="BJ4" s="204" t="str">
        <f t="shared" si="0"/>
        <v>---</v>
      </c>
      <c r="BK4" s="204" t="str">
        <f t="shared" si="0"/>
        <v>---</v>
      </c>
      <c r="BL4" s="204" t="str">
        <f t="shared" si="0"/>
        <v>---</v>
      </c>
      <c r="BM4" s="204" t="str">
        <f t="shared" si="0"/>
        <v>---</v>
      </c>
      <c r="BN4" s="204" t="str">
        <f t="shared" si="0"/>
        <v>---</v>
      </c>
      <c r="BO4" s="204" t="str">
        <f t="shared" si="0"/>
        <v>---</v>
      </c>
      <c r="BP4" s="204" t="str">
        <f t="shared" si="0"/>
        <v>---</v>
      </c>
      <c r="BQ4" s="204" t="str">
        <f t="shared" si="0"/>
        <v>---</v>
      </c>
      <c r="BR4" s="204" t="str">
        <f t="shared" ref="BR4:CN4" si="1">BR2&amp;"-"&amp;BR3</f>
        <v>---</v>
      </c>
      <c r="BS4" s="204" t="str">
        <f t="shared" si="1"/>
        <v>---</v>
      </c>
      <c r="BT4" s="204" t="str">
        <f t="shared" si="1"/>
        <v>---</v>
      </c>
      <c r="BU4" s="204" t="str">
        <f t="shared" si="1"/>
        <v>---</v>
      </c>
      <c r="BV4" s="204" t="str">
        <f t="shared" si="1"/>
        <v>---</v>
      </c>
      <c r="BW4" s="204" t="str">
        <f t="shared" si="1"/>
        <v>---</v>
      </c>
      <c r="BX4" s="204" t="str">
        <f t="shared" si="1"/>
        <v>---</v>
      </c>
      <c r="BY4" s="204" t="str">
        <f t="shared" si="1"/>
        <v>---</v>
      </c>
      <c r="BZ4" s="204" t="str">
        <f t="shared" si="1"/>
        <v>---</v>
      </c>
      <c r="CA4" s="204" t="str">
        <f t="shared" si="1"/>
        <v>---</v>
      </c>
      <c r="CB4" s="204" t="str">
        <f t="shared" si="1"/>
        <v>---</v>
      </c>
      <c r="CC4" s="204" t="str">
        <f t="shared" si="1"/>
        <v>---</v>
      </c>
      <c r="CD4" s="204" t="str">
        <f t="shared" si="1"/>
        <v>---</v>
      </c>
      <c r="CE4" s="204" t="str">
        <f t="shared" si="1"/>
        <v>---</v>
      </c>
      <c r="CF4" s="204" t="str">
        <f t="shared" si="1"/>
        <v>---</v>
      </c>
      <c r="CG4" s="204" t="str">
        <f t="shared" si="1"/>
        <v>---</v>
      </c>
      <c r="CH4" s="204" t="str">
        <f t="shared" si="1"/>
        <v>---</v>
      </c>
      <c r="CI4" s="204" t="str">
        <f t="shared" si="1"/>
        <v>---</v>
      </c>
      <c r="CJ4" s="204" t="str">
        <f t="shared" si="1"/>
        <v>---</v>
      </c>
      <c r="CK4" s="204" t="str">
        <f t="shared" si="1"/>
        <v>---</v>
      </c>
      <c r="CL4" s="204" t="str">
        <f t="shared" si="1"/>
        <v>---</v>
      </c>
      <c r="CM4" s="204" t="str">
        <f t="shared" si="1"/>
        <v>---</v>
      </c>
      <c r="CN4" s="204" t="str">
        <f t="shared" si="1"/>
        <v>---</v>
      </c>
      <c r="CO4" s="128"/>
      <c r="CP4" s="240" t="s">
        <v>154</v>
      </c>
      <c r="CQ4" s="248">
        <v>3</v>
      </c>
      <c r="CR4" s="240" t="s">
        <v>155</v>
      </c>
      <c r="CS4" s="128"/>
      <c r="CT4" s="128"/>
      <c r="CU4" s="128"/>
      <c r="CV4" s="128"/>
    </row>
    <row r="5" spans="2:100" ht="41.1" customHeight="1">
      <c r="B5" s="223" t="s">
        <v>52</v>
      </c>
      <c r="C5" s="1"/>
      <c r="D5" s="136"/>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P5" s="248">
        <v>2023</v>
      </c>
      <c r="CQ5" s="275" t="str">
        <f>IF(         OR(              TYPE(CP3)=16,TYPE(CR3)=16),"błędne okresy","ok")</f>
        <v>ok</v>
      </c>
      <c r="CR5" s="248">
        <v>2024</v>
      </c>
    </row>
    <row r="6" spans="2:100" ht="12" customHeight="1">
      <c r="B6" s="150" t="s">
        <v>216</v>
      </c>
      <c r="C6" s="16"/>
      <c r="D6" s="16"/>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P6" s="185" t="s">
        <v>157</v>
      </c>
      <c r="CQ6" s="171"/>
      <c r="CR6" s="185" t="s">
        <v>158</v>
      </c>
    </row>
    <row r="7" spans="2:100">
      <c r="B7" s="151" t="s">
        <v>217</v>
      </c>
      <c r="C7" s="52"/>
      <c r="D7" s="52"/>
      <c r="E7" s="58">
        <v>7451</v>
      </c>
      <c r="F7" s="58">
        <v>17811</v>
      </c>
      <c r="G7" s="58">
        <v>23741</v>
      </c>
      <c r="H7" s="58">
        <v>5965</v>
      </c>
      <c r="I7" s="58">
        <v>6489</v>
      </c>
      <c r="J7" s="58">
        <v>15932</v>
      </c>
      <c r="K7" s="58">
        <v>20628</v>
      </c>
      <c r="L7" s="58">
        <v>4818</v>
      </c>
      <c r="M7" s="58">
        <v>4214</v>
      </c>
      <c r="N7" s="58">
        <v>22777</v>
      </c>
      <c r="O7" s="58">
        <v>25931</v>
      </c>
      <c r="P7" s="58">
        <v>3679</v>
      </c>
      <c r="Q7" s="58">
        <v>13707</v>
      </c>
      <c r="R7" s="58">
        <v>18468</v>
      </c>
      <c r="S7" s="58">
        <v>26059</v>
      </c>
      <c r="T7" s="58">
        <v>5485</v>
      </c>
      <c r="U7" s="58">
        <v>18233</v>
      </c>
      <c r="V7" s="58">
        <v>18815</v>
      </c>
      <c r="W7" s="58">
        <v>30199</v>
      </c>
      <c r="X7" s="58">
        <v>3039</v>
      </c>
      <c r="Y7" s="58">
        <v>12652</v>
      </c>
      <c r="Z7" s="58">
        <v>33636</v>
      </c>
      <c r="AA7" s="58">
        <v>33001</v>
      </c>
      <c r="AB7" s="58">
        <v>-848</v>
      </c>
      <c r="AC7" s="58">
        <v>17120</v>
      </c>
      <c r="AD7" s="58">
        <v>25610</v>
      </c>
      <c r="AE7" s="58">
        <v>43879</v>
      </c>
      <c r="AF7" s="58">
        <v>-7657</v>
      </c>
      <c r="AG7" s="58">
        <v>19027</v>
      </c>
      <c r="AH7" s="58">
        <v>44574</v>
      </c>
      <c r="AI7" s="58">
        <v>43606</v>
      </c>
      <c r="AJ7" s="58">
        <v>-3227</v>
      </c>
      <c r="AK7" s="58">
        <v>21252</v>
      </c>
      <c r="AL7" s="58">
        <v>24969</v>
      </c>
      <c r="AM7" s="58">
        <v>30082</v>
      </c>
      <c r="AN7" s="58">
        <v>507</v>
      </c>
      <c r="AO7" s="58">
        <v>14193</v>
      </c>
      <c r="AP7" s="58">
        <v>18774</v>
      </c>
      <c r="AQ7" s="58">
        <v>26515</v>
      </c>
      <c r="AR7" s="58">
        <v>-6469</v>
      </c>
      <c r="AS7" s="58">
        <v>21327</v>
      </c>
      <c r="AT7" s="58">
        <v>28207</v>
      </c>
      <c r="AU7" s="58">
        <v>50534</v>
      </c>
      <c r="AV7" s="58">
        <v>946</v>
      </c>
      <c r="AW7" s="58">
        <v>12770</v>
      </c>
      <c r="AX7" s="58">
        <v>26719</v>
      </c>
      <c r="AY7" s="58">
        <v>44355</v>
      </c>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P7" s="172">
        <f ca="1">IF(     $CQ$5="ok",                  IF(             OR($B7="",SUM($E7:$CN7)=0),   "",OFFSET($E7,0,$CR$3-1,1,1)-OFFSET($E7,0,$CP$3-1,1,1)),"błędne okresy")</f>
        <v>-6179</v>
      </c>
      <c r="CR7" s="174">
        <f ca="1">IF(    OR($B7="",SUM($E7:$CN7)=0         ),"",IF($CQ$5="ok",IFERROR(OFFSET($E7,0,$CR$3-1,1,1)/OFFSET($E7,0,$CP$3-1,1,1),""),"błędne okresy"))</f>
        <v>0.87772588752127279</v>
      </c>
    </row>
    <row r="8" spans="2:100">
      <c r="B8" s="155" t="s">
        <v>218</v>
      </c>
      <c r="C8" s="76"/>
      <c r="D8" s="76"/>
      <c r="E8" s="77">
        <v>8130</v>
      </c>
      <c r="F8" s="77">
        <v>5785</v>
      </c>
      <c r="G8" s="77">
        <v>2484</v>
      </c>
      <c r="H8" s="77">
        <v>4265</v>
      </c>
      <c r="I8" s="77">
        <v>5428</v>
      </c>
      <c r="J8" s="77">
        <v>5910</v>
      </c>
      <c r="K8" s="77">
        <v>8263</v>
      </c>
      <c r="L8" s="77">
        <v>6505</v>
      </c>
      <c r="M8" s="77">
        <v>9790</v>
      </c>
      <c r="N8" s="77">
        <v>4722</v>
      </c>
      <c r="O8" s="77">
        <v>5137</v>
      </c>
      <c r="P8" s="77">
        <v>5713</v>
      </c>
      <c r="Q8" s="77">
        <v>5200</v>
      </c>
      <c r="R8" s="77">
        <v>5624</v>
      </c>
      <c r="S8" s="77">
        <v>4582</v>
      </c>
      <c r="T8" s="77">
        <v>5346</v>
      </c>
      <c r="U8" s="77">
        <v>2527</v>
      </c>
      <c r="V8" s="77">
        <v>3657</v>
      </c>
      <c r="W8" s="77">
        <v>3984</v>
      </c>
      <c r="X8" s="77">
        <v>3669</v>
      </c>
      <c r="Y8" s="77">
        <v>4177</v>
      </c>
      <c r="Z8" s="77">
        <v>2882</v>
      </c>
      <c r="AA8" s="77">
        <v>5070</v>
      </c>
      <c r="AB8" s="77">
        <v>3028</v>
      </c>
      <c r="AC8" s="77">
        <v>5844</v>
      </c>
      <c r="AD8" s="77">
        <v>7807</v>
      </c>
      <c r="AE8" s="77">
        <v>8477</v>
      </c>
      <c r="AF8" s="77">
        <v>7931</v>
      </c>
      <c r="AG8" s="77">
        <v>8904</v>
      </c>
      <c r="AH8" s="77">
        <v>8792</v>
      </c>
      <c r="AI8" s="77">
        <v>8112</v>
      </c>
      <c r="AJ8" s="77">
        <v>7276</v>
      </c>
      <c r="AK8" s="77">
        <v>9409</v>
      </c>
      <c r="AL8" s="77">
        <v>8828</v>
      </c>
      <c r="AM8" s="77">
        <v>10550</v>
      </c>
      <c r="AN8" s="77">
        <v>7371</v>
      </c>
      <c r="AO8" s="77">
        <v>12215</v>
      </c>
      <c r="AP8" s="77">
        <v>12570</v>
      </c>
      <c r="AQ8" s="77">
        <v>14538</v>
      </c>
      <c r="AR8" s="77">
        <v>14352</v>
      </c>
      <c r="AS8" s="77">
        <v>16410</v>
      </c>
      <c r="AT8" s="77">
        <v>14586</v>
      </c>
      <c r="AU8" s="77">
        <v>13941</v>
      </c>
      <c r="AV8" s="77">
        <v>14913</v>
      </c>
      <c r="AW8" s="77">
        <v>14067</v>
      </c>
      <c r="AX8" s="77">
        <v>15205</v>
      </c>
      <c r="AY8" s="77">
        <v>14377</v>
      </c>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P8" s="172">
        <f t="shared" ref="CP8:CP71" ca="1" si="2">IF(     $CQ$5="ok",                  IF(             OR($B8="",SUM($E8:$CN8)=0),   "",OFFSET($E8,0,$CR$3-1,1,1)-OFFSET($E8,0,$CP$3-1,1,1)),"błędne okresy")</f>
        <v>436</v>
      </c>
      <c r="CR8" s="174">
        <f t="shared" ref="CR8:CR71" ca="1" si="3">IF(    OR($B8="",SUM($E8:$CN8)=0         ),"",IF($CQ$5="ok",IFERROR(OFFSET($E8,0,$CR$3-1,1,1)/OFFSET($E8,0,$CP$3-1,1,1),""),"błędne okresy"))</f>
        <v>1.0312746574851159</v>
      </c>
    </row>
    <row r="9" spans="2:100">
      <c r="B9" s="152" t="s">
        <v>219</v>
      </c>
      <c r="C9" s="14"/>
      <c r="D9" s="14"/>
      <c r="E9" s="21">
        <v>4672</v>
      </c>
      <c r="F9" s="21">
        <v>4870</v>
      </c>
      <c r="G9" s="21">
        <v>4838</v>
      </c>
      <c r="H9" s="21">
        <v>4815</v>
      </c>
      <c r="I9" s="21">
        <v>4571</v>
      </c>
      <c r="J9" s="21">
        <v>4541</v>
      </c>
      <c r="K9" s="21">
        <v>4578</v>
      </c>
      <c r="L9" s="21">
        <v>4164</v>
      </c>
      <c r="M9" s="21">
        <v>4481</v>
      </c>
      <c r="N9" s="21">
        <v>4469</v>
      </c>
      <c r="O9" s="21">
        <v>4455</v>
      </c>
      <c r="P9" s="21">
        <v>4700</v>
      </c>
      <c r="Q9" s="21">
        <v>4486</v>
      </c>
      <c r="R9" s="21">
        <v>4669</v>
      </c>
      <c r="S9" s="21">
        <v>4494</v>
      </c>
      <c r="T9" s="21">
        <v>4322</v>
      </c>
      <c r="U9" s="21">
        <v>4414</v>
      </c>
      <c r="V9" s="21">
        <v>3725</v>
      </c>
      <c r="W9" s="21">
        <v>4007</v>
      </c>
      <c r="X9" s="21">
        <v>3787</v>
      </c>
      <c r="Y9" s="21">
        <v>4463</v>
      </c>
      <c r="Z9" s="21">
        <v>4892</v>
      </c>
      <c r="AA9" s="21">
        <v>4421</v>
      </c>
      <c r="AB9" s="21">
        <v>4947</v>
      </c>
      <c r="AC9" s="21">
        <v>5336</v>
      </c>
      <c r="AD9" s="21">
        <v>6229</v>
      </c>
      <c r="AE9" s="21">
        <v>7240</v>
      </c>
      <c r="AF9" s="21">
        <v>9049</v>
      </c>
      <c r="AG9" s="21">
        <v>8046</v>
      </c>
      <c r="AH9" s="21">
        <v>8541</v>
      </c>
      <c r="AI9" s="21">
        <v>8536</v>
      </c>
      <c r="AJ9" s="21">
        <v>8487</v>
      </c>
      <c r="AK9" s="21">
        <v>8803</v>
      </c>
      <c r="AL9" s="21">
        <v>8763</v>
      </c>
      <c r="AM9" s="21">
        <v>9241</v>
      </c>
      <c r="AN9" s="21">
        <v>9156</v>
      </c>
      <c r="AO9" s="21">
        <v>8824</v>
      </c>
      <c r="AP9" s="21">
        <v>9275</v>
      </c>
      <c r="AQ9" s="21">
        <v>9203</v>
      </c>
      <c r="AR9" s="21">
        <v>9454</v>
      </c>
      <c r="AS9" s="21">
        <v>9939</v>
      </c>
      <c r="AT9" s="21">
        <v>9659</v>
      </c>
      <c r="AU9" s="21">
        <v>9682</v>
      </c>
      <c r="AV9" s="21">
        <v>9131</v>
      </c>
      <c r="AW9" s="21">
        <v>9351</v>
      </c>
      <c r="AX9" s="21">
        <v>9322</v>
      </c>
      <c r="AY9" s="21">
        <v>9449</v>
      </c>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P9" s="172">
        <f t="shared" ca="1" si="2"/>
        <v>-233</v>
      </c>
      <c r="CR9" s="174">
        <f t="shared" ca="1" si="3"/>
        <v>0.97593472423053085</v>
      </c>
    </row>
    <row r="10" spans="2:100">
      <c r="B10" s="152" t="s">
        <v>220</v>
      </c>
      <c r="C10" s="14"/>
      <c r="D10" s="14"/>
      <c r="E10" s="21">
        <v>0</v>
      </c>
      <c r="F10" s="21">
        <v>0</v>
      </c>
      <c r="G10" s="21">
        <v>0</v>
      </c>
      <c r="H10" s="21">
        <v>298</v>
      </c>
      <c r="I10" s="21">
        <v>0</v>
      </c>
      <c r="J10" s="21">
        <v>0</v>
      </c>
      <c r="K10" s="21">
        <v>0</v>
      </c>
      <c r="L10" s="21">
        <v>0</v>
      </c>
      <c r="M10" s="21">
        <v>0</v>
      </c>
      <c r="N10" s="21">
        <v>0</v>
      </c>
      <c r="O10" s="21">
        <v>0</v>
      </c>
      <c r="P10" s="21">
        <v>0</v>
      </c>
      <c r="Q10" s="21">
        <v>0</v>
      </c>
      <c r="R10" s="21">
        <v>0</v>
      </c>
      <c r="S10" s="21">
        <v>0</v>
      </c>
      <c r="T10" s="21">
        <v>0</v>
      </c>
      <c r="U10" s="21">
        <v>0</v>
      </c>
      <c r="V10" s="21">
        <v>0</v>
      </c>
      <c r="W10" s="21">
        <v>0</v>
      </c>
      <c r="X10" s="21">
        <v>0</v>
      </c>
      <c r="Y10" s="21">
        <v>0</v>
      </c>
      <c r="Z10" s="21">
        <v>0</v>
      </c>
      <c r="AA10" s="21">
        <v>0</v>
      </c>
      <c r="AB10" s="21">
        <v>-2540</v>
      </c>
      <c r="AC10" s="21">
        <v>0</v>
      </c>
      <c r="AD10" s="21">
        <v>0</v>
      </c>
      <c r="AE10" s="21">
        <v>0</v>
      </c>
      <c r="AF10" s="21">
        <v>0</v>
      </c>
      <c r="AG10" s="21">
        <v>0</v>
      </c>
      <c r="AH10" s="21">
        <v>0</v>
      </c>
      <c r="AI10" s="21">
        <v>0</v>
      </c>
      <c r="AJ10" s="21">
        <v>0</v>
      </c>
      <c r="AK10" s="21">
        <v>0</v>
      </c>
      <c r="AL10" s="21">
        <v>0</v>
      </c>
      <c r="AM10" s="21">
        <v>0</v>
      </c>
      <c r="AN10" s="21">
        <v>0</v>
      </c>
      <c r="AO10" s="21">
        <v>0</v>
      </c>
      <c r="AP10" s="21">
        <v>0</v>
      </c>
      <c r="AQ10" s="21">
        <v>0</v>
      </c>
      <c r="AR10" s="21">
        <v>0</v>
      </c>
      <c r="AS10" s="21">
        <v>0</v>
      </c>
      <c r="AT10" s="21">
        <v>0</v>
      </c>
      <c r="AU10" s="21">
        <v>0</v>
      </c>
      <c r="AV10" s="21">
        <v>0</v>
      </c>
      <c r="AW10" s="21">
        <v>0</v>
      </c>
      <c r="AX10" s="21">
        <v>0</v>
      </c>
      <c r="AY10" s="21">
        <v>0</v>
      </c>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P10" s="172">
        <f t="shared" ca="1" si="2"/>
        <v>0</v>
      </c>
      <c r="CR10" s="174" t="str">
        <f t="shared" ca="1" si="3"/>
        <v/>
      </c>
    </row>
    <row r="11" spans="2:100">
      <c r="B11" s="152" t="s">
        <v>221</v>
      </c>
      <c r="C11" s="14"/>
      <c r="D11" s="14"/>
      <c r="E11" s="21">
        <v>7</v>
      </c>
      <c r="F11" s="21">
        <v>539</v>
      </c>
      <c r="G11" s="21">
        <v>9</v>
      </c>
      <c r="H11" s="21">
        <v>-524</v>
      </c>
      <c r="I11" s="21">
        <v>-351</v>
      </c>
      <c r="J11" s="21">
        <v>244</v>
      </c>
      <c r="K11" s="21">
        <v>17</v>
      </c>
      <c r="L11" s="21">
        <v>19</v>
      </c>
      <c r="M11" s="21">
        <v>32</v>
      </c>
      <c r="N11" s="21">
        <v>-54</v>
      </c>
      <c r="O11" s="21">
        <v>-35</v>
      </c>
      <c r="P11" s="21">
        <v>85</v>
      </c>
      <c r="Q11" s="21">
        <v>-103</v>
      </c>
      <c r="R11" s="21">
        <v>2</v>
      </c>
      <c r="S11" s="21">
        <v>-177</v>
      </c>
      <c r="T11" s="21">
        <v>20</v>
      </c>
      <c r="U11" s="21">
        <v>-2000</v>
      </c>
      <c r="V11" s="21">
        <v>-450</v>
      </c>
      <c r="W11" s="21">
        <v>-98</v>
      </c>
      <c r="X11" s="21">
        <v>-11</v>
      </c>
      <c r="Y11" s="21">
        <v>-8</v>
      </c>
      <c r="Z11" s="21">
        <v>-496</v>
      </c>
      <c r="AA11" s="21">
        <v>-1438</v>
      </c>
      <c r="AB11" s="21">
        <v>954</v>
      </c>
      <c r="AC11" s="21">
        <v>-44</v>
      </c>
      <c r="AD11" s="21">
        <v>-37</v>
      </c>
      <c r="AE11" s="21">
        <v>-168</v>
      </c>
      <c r="AF11" s="21">
        <v>411</v>
      </c>
      <c r="AG11" s="21">
        <v>-17</v>
      </c>
      <c r="AH11" s="21">
        <v>-32</v>
      </c>
      <c r="AI11" s="21">
        <v>-217</v>
      </c>
      <c r="AJ11" s="21">
        <v>142</v>
      </c>
      <c r="AK11" s="21">
        <v>-26</v>
      </c>
      <c r="AL11" s="21">
        <v>-420</v>
      </c>
      <c r="AM11" s="21">
        <v>246</v>
      </c>
      <c r="AN11" s="21">
        <v>-520</v>
      </c>
      <c r="AO11" s="21">
        <v>-21</v>
      </c>
      <c r="AP11" s="21">
        <v>-1790</v>
      </c>
      <c r="AQ11" s="21">
        <v>-515</v>
      </c>
      <c r="AR11" s="21">
        <v>2179</v>
      </c>
      <c r="AS11" s="21">
        <v>-295</v>
      </c>
      <c r="AT11" s="21">
        <v>-1740</v>
      </c>
      <c r="AU11" s="21">
        <v>-1144</v>
      </c>
      <c r="AV11" s="21">
        <v>998</v>
      </c>
      <c r="AW11" s="21">
        <v>-49</v>
      </c>
      <c r="AX11" s="21">
        <v>525</v>
      </c>
      <c r="AY11" s="21">
        <v>-18</v>
      </c>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P11" s="172">
        <f t="shared" ca="1" si="2"/>
        <v>1126</v>
      </c>
      <c r="CR11" s="174">
        <f t="shared" ca="1" si="3"/>
        <v>1.5734265734265736E-2</v>
      </c>
    </row>
    <row r="12" spans="2:100" ht="12" customHeight="1">
      <c r="B12" s="179" t="s">
        <v>222</v>
      </c>
      <c r="C12" s="1"/>
      <c r="D12" s="1"/>
      <c r="E12" s="21">
        <v>0</v>
      </c>
      <c r="F12" s="21">
        <v>0</v>
      </c>
      <c r="G12" s="21">
        <v>0</v>
      </c>
      <c r="H12" s="21">
        <v>0</v>
      </c>
      <c r="I12" s="21">
        <v>0</v>
      </c>
      <c r="J12" s="21">
        <v>0</v>
      </c>
      <c r="K12" s="21">
        <v>0</v>
      </c>
      <c r="L12" s="21">
        <v>16</v>
      </c>
      <c r="M12" s="21">
        <v>0</v>
      </c>
      <c r="N12" s="21">
        <v>0</v>
      </c>
      <c r="O12" s="21">
        <v>0</v>
      </c>
      <c r="P12" s="21">
        <v>0</v>
      </c>
      <c r="Q12" s="21">
        <v>0</v>
      </c>
      <c r="R12" s="21">
        <v>0</v>
      </c>
      <c r="S12" s="21">
        <v>0</v>
      </c>
      <c r="T12" s="21">
        <v>0</v>
      </c>
      <c r="U12" s="21">
        <v>0</v>
      </c>
      <c r="V12" s="21">
        <v>0</v>
      </c>
      <c r="W12" s="21">
        <v>0</v>
      </c>
      <c r="X12" s="21">
        <v>0</v>
      </c>
      <c r="Y12" s="21">
        <v>0</v>
      </c>
      <c r="Z12" s="21">
        <v>-1480</v>
      </c>
      <c r="AA12" s="21">
        <v>1480</v>
      </c>
      <c r="AB12" s="21">
        <v>0</v>
      </c>
      <c r="AC12" s="21">
        <v>0</v>
      </c>
      <c r="AD12" s="21">
        <v>0</v>
      </c>
      <c r="AE12" s="21">
        <v>0</v>
      </c>
      <c r="AF12" s="21">
        <v>0</v>
      </c>
      <c r="AG12" s="21">
        <v>0</v>
      </c>
      <c r="AH12" s="21">
        <v>0</v>
      </c>
      <c r="AI12" s="21">
        <v>0</v>
      </c>
      <c r="AJ12" s="21">
        <v>0</v>
      </c>
      <c r="AK12" s="21">
        <v>0</v>
      </c>
      <c r="AL12" s="21">
        <v>0</v>
      </c>
      <c r="AM12" s="21">
        <v>0</v>
      </c>
      <c r="AN12" s="21">
        <v>0</v>
      </c>
      <c r="AO12" s="21">
        <v>0</v>
      </c>
      <c r="AP12" s="21">
        <v>0</v>
      </c>
      <c r="AQ12" s="21">
        <v>0</v>
      </c>
      <c r="AR12" s="21">
        <v>0</v>
      </c>
      <c r="AS12" s="21">
        <v>0</v>
      </c>
      <c r="AT12" s="21">
        <v>0</v>
      </c>
      <c r="AU12" s="21">
        <v>0</v>
      </c>
      <c r="AV12" s="21">
        <v>0</v>
      </c>
      <c r="AW12" s="21">
        <v>0</v>
      </c>
      <c r="AX12" s="21">
        <v>0</v>
      </c>
      <c r="AY12" s="21">
        <v>0</v>
      </c>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P12" s="172">
        <f t="shared" ca="1" si="2"/>
        <v>0</v>
      </c>
      <c r="CR12" s="174" t="str">
        <f t="shared" ca="1" si="3"/>
        <v/>
      </c>
    </row>
    <row r="13" spans="2:100">
      <c r="B13" s="152" t="s">
        <v>223</v>
      </c>
      <c r="C13" s="14"/>
      <c r="D13" s="14"/>
      <c r="E13" s="21">
        <v>0</v>
      </c>
      <c r="F13" s="21">
        <v>0</v>
      </c>
      <c r="G13" s="21">
        <v>0</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v>0</v>
      </c>
      <c r="AI13" s="21">
        <v>0</v>
      </c>
      <c r="AJ13" s="21">
        <v>0</v>
      </c>
      <c r="AK13" s="21">
        <v>0</v>
      </c>
      <c r="AL13" s="21">
        <v>0</v>
      </c>
      <c r="AM13" s="21">
        <v>0</v>
      </c>
      <c r="AN13" s="21">
        <v>0</v>
      </c>
      <c r="AO13" s="21">
        <v>0</v>
      </c>
      <c r="AP13" s="21">
        <v>0</v>
      </c>
      <c r="AQ13" s="21">
        <v>0</v>
      </c>
      <c r="AR13" s="21">
        <v>0</v>
      </c>
      <c r="AS13" s="21">
        <v>0</v>
      </c>
      <c r="AT13" s="21">
        <v>0</v>
      </c>
      <c r="AU13" s="21">
        <v>0</v>
      </c>
      <c r="AV13" s="21">
        <v>0</v>
      </c>
      <c r="AW13" s="21">
        <v>0</v>
      </c>
      <c r="AX13" s="21">
        <v>0</v>
      </c>
      <c r="AY13" s="21">
        <v>0</v>
      </c>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P13" s="172" t="str">
        <f t="shared" ca="1" si="2"/>
        <v/>
      </c>
      <c r="CR13" s="174" t="str">
        <f t="shared" ca="1" si="3"/>
        <v/>
      </c>
    </row>
    <row r="14" spans="2:100" ht="12" customHeight="1">
      <c r="B14" s="153" t="s">
        <v>224</v>
      </c>
      <c r="C14" s="14"/>
      <c r="D14" s="14"/>
      <c r="E14" s="21">
        <v>0</v>
      </c>
      <c r="F14" s="21">
        <v>0</v>
      </c>
      <c r="G14" s="21">
        <v>0</v>
      </c>
      <c r="H14" s="21">
        <v>0</v>
      </c>
      <c r="I14" s="21">
        <v>0</v>
      </c>
      <c r="J14" s="21">
        <v>0</v>
      </c>
      <c r="K14" s="21">
        <v>0</v>
      </c>
      <c r="L14" s="21">
        <v>0</v>
      </c>
      <c r="M14" s="21">
        <v>0</v>
      </c>
      <c r="N14" s="21">
        <v>0</v>
      </c>
      <c r="O14" s="21">
        <v>0</v>
      </c>
      <c r="P14" s="21">
        <v>0</v>
      </c>
      <c r="Q14" s="21">
        <v>0</v>
      </c>
      <c r="R14" s="21">
        <v>0</v>
      </c>
      <c r="S14" s="21">
        <v>0</v>
      </c>
      <c r="T14" s="21">
        <v>0</v>
      </c>
      <c r="U14" s="21">
        <v>0</v>
      </c>
      <c r="V14" s="21">
        <v>0</v>
      </c>
      <c r="W14" s="21">
        <v>0</v>
      </c>
      <c r="X14" s="21">
        <v>0</v>
      </c>
      <c r="Y14" s="21">
        <v>0</v>
      </c>
      <c r="Z14" s="21">
        <v>0</v>
      </c>
      <c r="AA14" s="21">
        <v>0</v>
      </c>
      <c r="AB14" s="21">
        <v>0</v>
      </c>
      <c r="AC14" s="21">
        <v>0</v>
      </c>
      <c r="AD14" s="21">
        <v>0</v>
      </c>
      <c r="AE14" s="21">
        <v>0</v>
      </c>
      <c r="AF14" s="21">
        <v>0</v>
      </c>
      <c r="AG14" s="21">
        <v>0</v>
      </c>
      <c r="AH14" s="21">
        <v>0</v>
      </c>
      <c r="AI14" s="21">
        <v>0</v>
      </c>
      <c r="AJ14" s="21">
        <v>0</v>
      </c>
      <c r="AK14" s="21">
        <v>0</v>
      </c>
      <c r="AL14" s="21">
        <v>0</v>
      </c>
      <c r="AM14" s="21">
        <v>0</v>
      </c>
      <c r="AN14" s="21">
        <v>0</v>
      </c>
      <c r="AO14" s="21">
        <v>0</v>
      </c>
      <c r="AP14" s="21">
        <v>0</v>
      </c>
      <c r="AQ14" s="21">
        <v>0</v>
      </c>
      <c r="AR14" s="21">
        <v>0</v>
      </c>
      <c r="AS14" s="21">
        <v>0</v>
      </c>
      <c r="AT14" s="21">
        <v>0</v>
      </c>
      <c r="AU14" s="21">
        <v>0</v>
      </c>
      <c r="AV14" s="21">
        <v>0</v>
      </c>
      <c r="AW14" s="21">
        <v>0</v>
      </c>
      <c r="AX14" s="21">
        <v>0</v>
      </c>
      <c r="AY14" s="21">
        <v>0</v>
      </c>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P14" s="172" t="str">
        <f t="shared" ca="1" si="2"/>
        <v/>
      </c>
      <c r="CR14" s="174" t="str">
        <f t="shared" ca="1" si="3"/>
        <v/>
      </c>
    </row>
    <row r="15" spans="2:100">
      <c r="B15" s="152" t="s">
        <v>225</v>
      </c>
      <c r="C15" s="14"/>
      <c r="D15" s="14"/>
      <c r="E15" s="21">
        <v>2325</v>
      </c>
      <c r="F15" s="21">
        <v>-152</v>
      </c>
      <c r="G15" s="21">
        <v>-2976</v>
      </c>
      <c r="H15" s="21">
        <v>-611</v>
      </c>
      <c r="I15" s="21">
        <v>474</v>
      </c>
      <c r="J15" s="21">
        <v>585</v>
      </c>
      <c r="K15" s="21">
        <v>3193</v>
      </c>
      <c r="L15" s="21">
        <v>2619</v>
      </c>
      <c r="M15" s="21">
        <v>4539</v>
      </c>
      <c r="N15" s="21">
        <v>-477</v>
      </c>
      <c r="O15" s="21">
        <v>149</v>
      </c>
      <c r="P15" s="21">
        <v>161</v>
      </c>
      <c r="Q15" s="21">
        <v>80</v>
      </c>
      <c r="R15" s="21">
        <v>412</v>
      </c>
      <c r="S15" s="21">
        <v>-194</v>
      </c>
      <c r="T15" s="21">
        <v>604</v>
      </c>
      <c r="U15" s="21">
        <v>-427</v>
      </c>
      <c r="V15" s="21">
        <v>-50</v>
      </c>
      <c r="W15" s="21">
        <v>-545</v>
      </c>
      <c r="X15" s="21">
        <v>31</v>
      </c>
      <c r="Y15" s="21">
        <v>-1252</v>
      </c>
      <c r="Z15" s="21">
        <v>-503</v>
      </c>
      <c r="AA15" s="21">
        <v>34</v>
      </c>
      <c r="AB15" s="21">
        <v>43</v>
      </c>
      <c r="AC15" s="21">
        <v>55</v>
      </c>
      <c r="AD15" s="21">
        <v>980</v>
      </c>
      <c r="AE15" s="21">
        <v>620</v>
      </c>
      <c r="AF15" s="21">
        <v>-1987</v>
      </c>
      <c r="AG15" s="21">
        <v>-156</v>
      </c>
      <c r="AH15" s="21">
        <v>-392</v>
      </c>
      <c r="AI15" s="21">
        <v>-672</v>
      </c>
      <c r="AJ15" s="21">
        <v>-1142</v>
      </c>
      <c r="AK15" s="21">
        <v>-33</v>
      </c>
      <c r="AL15" s="21">
        <v>-534</v>
      </c>
      <c r="AM15" s="21">
        <v>-42</v>
      </c>
      <c r="AN15" s="21">
        <v>-540</v>
      </c>
      <c r="AO15" s="21">
        <v>-38</v>
      </c>
      <c r="AP15" s="21">
        <v>-62</v>
      </c>
      <c r="AQ15" s="21">
        <v>-1299</v>
      </c>
      <c r="AR15" s="21">
        <v>-3036</v>
      </c>
      <c r="AS15" s="21">
        <v>522</v>
      </c>
      <c r="AT15" s="21">
        <v>450</v>
      </c>
      <c r="AU15" s="21">
        <v>0</v>
      </c>
      <c r="AV15" s="21">
        <v>0</v>
      </c>
      <c r="AW15" s="21">
        <v>0</v>
      </c>
      <c r="AX15" s="21">
        <v>-7</v>
      </c>
      <c r="AY15" s="21">
        <v>0</v>
      </c>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P15" s="172">
        <f t="shared" ca="1" si="2"/>
        <v>0</v>
      </c>
      <c r="CR15" s="174" t="str">
        <f t="shared" ca="1" si="3"/>
        <v/>
      </c>
    </row>
    <row r="16" spans="2:100">
      <c r="B16" s="152" t="s">
        <v>226</v>
      </c>
      <c r="C16" s="14"/>
      <c r="D16" s="14"/>
      <c r="E16" s="21">
        <v>-4</v>
      </c>
      <c r="F16" s="21">
        <v>-308</v>
      </c>
      <c r="G16" s="21">
        <v>-60</v>
      </c>
      <c r="H16" s="21">
        <v>25</v>
      </c>
      <c r="I16" s="21">
        <v>5</v>
      </c>
      <c r="J16" s="21">
        <v>-175</v>
      </c>
      <c r="K16" s="21">
        <v>-116</v>
      </c>
      <c r="L16" s="21">
        <v>62</v>
      </c>
      <c r="M16" s="21">
        <v>12</v>
      </c>
      <c r="N16" s="21">
        <v>-173</v>
      </c>
      <c r="O16" s="21">
        <v>-79</v>
      </c>
      <c r="P16" s="21">
        <v>20</v>
      </c>
      <c r="Q16" s="21">
        <v>-41</v>
      </c>
      <c r="R16" s="21">
        <v>-223</v>
      </c>
      <c r="S16" s="21">
        <v>-129</v>
      </c>
      <c r="T16" s="21">
        <v>-4</v>
      </c>
      <c r="U16" s="21">
        <v>-60</v>
      </c>
      <c r="V16" s="21">
        <v>-130</v>
      </c>
      <c r="W16" s="21">
        <v>0</v>
      </c>
      <c r="X16" s="21">
        <v>-106</v>
      </c>
      <c r="Y16" s="21">
        <v>184</v>
      </c>
      <c r="Z16" s="21">
        <v>-329</v>
      </c>
      <c r="AA16" s="21">
        <v>-37</v>
      </c>
      <c r="AB16" s="21">
        <v>-44</v>
      </c>
      <c r="AC16" s="21">
        <v>-8</v>
      </c>
      <c r="AD16" s="21">
        <v>-184</v>
      </c>
      <c r="AE16" s="21">
        <v>-165</v>
      </c>
      <c r="AF16" s="21">
        <v>-13</v>
      </c>
      <c r="AG16" s="21">
        <v>-56</v>
      </c>
      <c r="AH16" s="21">
        <v>-253</v>
      </c>
      <c r="AI16" s="21">
        <v>-221</v>
      </c>
      <c r="AJ16" s="21">
        <v>-19</v>
      </c>
      <c r="AK16" s="21">
        <v>-41</v>
      </c>
      <c r="AL16" s="21">
        <v>-174</v>
      </c>
      <c r="AM16" s="21">
        <v>-213</v>
      </c>
      <c r="AN16" s="21">
        <v>50</v>
      </c>
      <c r="AO16" s="21">
        <v>0</v>
      </c>
      <c r="AP16" s="21">
        <v>-71</v>
      </c>
      <c r="AQ16" s="21">
        <v>-64</v>
      </c>
      <c r="AR16" s="21">
        <v>1</v>
      </c>
      <c r="AS16" s="21">
        <v>2</v>
      </c>
      <c r="AT16" s="21">
        <v>-106</v>
      </c>
      <c r="AU16" s="21">
        <v>-221</v>
      </c>
      <c r="AV16" s="21">
        <v>-41</v>
      </c>
      <c r="AW16" s="21">
        <v>-44</v>
      </c>
      <c r="AX16" s="21">
        <v>-90</v>
      </c>
      <c r="AY16" s="21">
        <v>-56</v>
      </c>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P16" s="172">
        <f t="shared" ca="1" si="2"/>
        <v>165</v>
      </c>
      <c r="CR16" s="174">
        <f t="shared" ca="1" si="3"/>
        <v>0.25339366515837103</v>
      </c>
    </row>
    <row r="17" spans="2:96">
      <c r="B17" s="152" t="s">
        <v>227</v>
      </c>
      <c r="C17" s="14"/>
      <c r="D17" s="14"/>
      <c r="E17" s="21">
        <v>0</v>
      </c>
      <c r="F17" s="21">
        <v>0</v>
      </c>
      <c r="G17" s="21">
        <v>0</v>
      </c>
      <c r="H17" s="21">
        <v>0</v>
      </c>
      <c r="I17" s="21">
        <v>0</v>
      </c>
      <c r="J17" s="21">
        <v>0</v>
      </c>
      <c r="K17" s="21">
        <v>0</v>
      </c>
      <c r="L17" s="21">
        <v>0</v>
      </c>
      <c r="M17" s="21">
        <v>0</v>
      </c>
      <c r="N17" s="21">
        <v>0</v>
      </c>
      <c r="O17" s="21">
        <v>0</v>
      </c>
      <c r="P17" s="21">
        <v>0</v>
      </c>
      <c r="Q17" s="21">
        <v>0</v>
      </c>
      <c r="R17" s="21">
        <v>0</v>
      </c>
      <c r="S17" s="21">
        <v>0</v>
      </c>
      <c r="T17" s="21">
        <v>0</v>
      </c>
      <c r="U17" s="21">
        <v>0</v>
      </c>
      <c r="V17" s="21">
        <v>0</v>
      </c>
      <c r="W17" s="21">
        <v>0</v>
      </c>
      <c r="X17" s="21">
        <v>0</v>
      </c>
      <c r="Y17" s="21">
        <v>0</v>
      </c>
      <c r="Z17" s="21">
        <v>0</v>
      </c>
      <c r="AA17" s="21">
        <v>0</v>
      </c>
      <c r="AB17" s="21">
        <v>0</v>
      </c>
      <c r="AC17" s="21">
        <v>0</v>
      </c>
      <c r="AD17" s="21">
        <v>0</v>
      </c>
      <c r="AE17" s="21">
        <v>0</v>
      </c>
      <c r="AF17" s="21">
        <v>0</v>
      </c>
      <c r="AG17" s="21">
        <v>0</v>
      </c>
      <c r="AH17" s="21">
        <v>0</v>
      </c>
      <c r="AI17" s="21">
        <v>0</v>
      </c>
      <c r="AJ17" s="21">
        <v>0</v>
      </c>
      <c r="AK17" s="21">
        <v>0</v>
      </c>
      <c r="AL17" s="21">
        <v>0</v>
      </c>
      <c r="AM17" s="21">
        <v>0</v>
      </c>
      <c r="AN17" s="21">
        <v>0</v>
      </c>
      <c r="AO17" s="21">
        <v>0</v>
      </c>
      <c r="AP17" s="21">
        <v>0</v>
      </c>
      <c r="AQ17" s="21">
        <v>0</v>
      </c>
      <c r="AR17" s="21">
        <v>0</v>
      </c>
      <c r="AS17" s="21">
        <v>0</v>
      </c>
      <c r="AT17" s="21">
        <v>0</v>
      </c>
      <c r="AU17" s="21">
        <v>0</v>
      </c>
      <c r="AV17" s="21">
        <v>0</v>
      </c>
      <c r="AW17" s="21">
        <v>0</v>
      </c>
      <c r="AX17" s="21">
        <v>0</v>
      </c>
      <c r="AY17" s="21">
        <v>0</v>
      </c>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P17" s="172" t="str">
        <f t="shared" ca="1" si="2"/>
        <v/>
      </c>
      <c r="CR17" s="174" t="str">
        <f t="shared" ca="1" si="3"/>
        <v/>
      </c>
    </row>
    <row r="18" spans="2:96">
      <c r="B18" s="152" t="s">
        <v>228</v>
      </c>
      <c r="C18" s="14"/>
      <c r="D18" s="14"/>
      <c r="E18" s="21">
        <v>1130</v>
      </c>
      <c r="F18" s="21">
        <v>887</v>
      </c>
      <c r="G18" s="21">
        <v>673</v>
      </c>
      <c r="H18" s="21">
        <v>262</v>
      </c>
      <c r="I18" s="21">
        <v>729</v>
      </c>
      <c r="J18" s="21">
        <v>715</v>
      </c>
      <c r="K18" s="21">
        <v>591</v>
      </c>
      <c r="L18" s="21">
        <v>-375</v>
      </c>
      <c r="M18" s="21">
        <v>726</v>
      </c>
      <c r="N18" s="21">
        <v>957</v>
      </c>
      <c r="O18" s="21">
        <v>647</v>
      </c>
      <c r="P18" s="21">
        <v>747</v>
      </c>
      <c r="Q18" s="21">
        <v>778</v>
      </c>
      <c r="R18" s="21">
        <v>764</v>
      </c>
      <c r="S18" s="21">
        <v>588</v>
      </c>
      <c r="T18" s="21">
        <v>404</v>
      </c>
      <c r="U18" s="21">
        <v>600</v>
      </c>
      <c r="V18" s="21">
        <v>562</v>
      </c>
      <c r="W18" s="21">
        <v>620</v>
      </c>
      <c r="X18" s="21">
        <v>-32</v>
      </c>
      <c r="Y18" s="21">
        <v>790</v>
      </c>
      <c r="Z18" s="21">
        <v>798</v>
      </c>
      <c r="AA18" s="21">
        <v>610</v>
      </c>
      <c r="AB18" s="21">
        <v>-332</v>
      </c>
      <c r="AC18" s="21">
        <v>505</v>
      </c>
      <c r="AD18" s="21">
        <v>819</v>
      </c>
      <c r="AE18" s="21">
        <v>896</v>
      </c>
      <c r="AF18" s="21">
        <v>454</v>
      </c>
      <c r="AG18" s="21">
        <v>1046</v>
      </c>
      <c r="AH18" s="21">
        <v>951</v>
      </c>
      <c r="AI18" s="21">
        <v>639</v>
      </c>
      <c r="AJ18" s="21">
        <v>-173</v>
      </c>
      <c r="AK18" s="21">
        <v>802</v>
      </c>
      <c r="AL18" s="21">
        <v>949</v>
      </c>
      <c r="AM18" s="21">
        <v>1126</v>
      </c>
      <c r="AN18" s="21">
        <v>-735</v>
      </c>
      <c r="AO18" s="21">
        <v>3202</v>
      </c>
      <c r="AP18" s="21">
        <v>5336</v>
      </c>
      <c r="AQ18" s="21">
        <v>7508</v>
      </c>
      <c r="AR18" s="21">
        <v>5666</v>
      </c>
      <c r="AS18" s="21">
        <v>6466</v>
      </c>
      <c r="AT18" s="21">
        <v>6548</v>
      </c>
      <c r="AU18" s="21">
        <v>5732</v>
      </c>
      <c r="AV18" s="21">
        <v>4371</v>
      </c>
      <c r="AW18" s="21">
        <v>4846</v>
      </c>
      <c r="AX18" s="21">
        <v>5616</v>
      </c>
      <c r="AY18" s="21">
        <v>5518</v>
      </c>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P18" s="172">
        <f t="shared" ca="1" si="2"/>
        <v>-214</v>
      </c>
      <c r="CR18" s="174">
        <f t="shared" ca="1" si="3"/>
        <v>0.962665736217725</v>
      </c>
    </row>
    <row r="19" spans="2:96">
      <c r="B19" s="152" t="s">
        <v>229</v>
      </c>
      <c r="C19" s="14"/>
      <c r="D19" s="14"/>
      <c r="E19" s="21">
        <v>0</v>
      </c>
      <c r="F19" s="21">
        <v>-51</v>
      </c>
      <c r="G19" s="21">
        <v>0</v>
      </c>
      <c r="H19" s="21">
        <v>51</v>
      </c>
      <c r="I19" s="21">
        <v>0</v>
      </c>
      <c r="J19" s="21">
        <v>0</v>
      </c>
      <c r="K19" s="21">
        <v>0</v>
      </c>
      <c r="L19" s="21">
        <v>0</v>
      </c>
      <c r="M19" s="21">
        <v>0</v>
      </c>
      <c r="N19" s="21">
        <v>0</v>
      </c>
      <c r="O19" s="21">
        <v>0</v>
      </c>
      <c r="P19" s="21">
        <v>0</v>
      </c>
      <c r="Q19" s="21">
        <v>0</v>
      </c>
      <c r="R19" s="21">
        <v>0</v>
      </c>
      <c r="S19" s="21">
        <v>0</v>
      </c>
      <c r="T19" s="21">
        <v>0</v>
      </c>
      <c r="U19" s="21">
        <v>0</v>
      </c>
      <c r="V19" s="21">
        <v>0</v>
      </c>
      <c r="W19" s="21">
        <v>0</v>
      </c>
      <c r="X19" s="21">
        <v>0</v>
      </c>
      <c r="Y19" s="21">
        <v>0</v>
      </c>
      <c r="Z19" s="21">
        <v>0</v>
      </c>
      <c r="AA19" s="21">
        <v>0</v>
      </c>
      <c r="AB19" s="21">
        <v>0</v>
      </c>
      <c r="AC19" s="21">
        <v>0</v>
      </c>
      <c r="AD19" s="21">
        <v>0</v>
      </c>
      <c r="AE19" s="21">
        <v>0</v>
      </c>
      <c r="AF19" s="21">
        <v>0</v>
      </c>
      <c r="AG19" s="21">
        <v>0</v>
      </c>
      <c r="AH19" s="21">
        <v>0</v>
      </c>
      <c r="AI19" s="21">
        <v>0</v>
      </c>
      <c r="AJ19" s="21">
        <v>0</v>
      </c>
      <c r="AK19" s="21">
        <v>0</v>
      </c>
      <c r="AL19" s="21">
        <v>0</v>
      </c>
      <c r="AM19" s="21">
        <v>0</v>
      </c>
      <c r="AN19" s="21">
        <v>0</v>
      </c>
      <c r="AO19" s="21">
        <v>0</v>
      </c>
      <c r="AP19" s="21">
        <v>0</v>
      </c>
      <c r="AQ19" s="21">
        <v>0</v>
      </c>
      <c r="AR19" s="21">
        <v>0</v>
      </c>
      <c r="AS19" s="21">
        <v>0</v>
      </c>
      <c r="AT19" s="21">
        <v>0</v>
      </c>
      <c r="AU19" s="21">
        <v>0</v>
      </c>
      <c r="AV19" s="21">
        <v>0</v>
      </c>
      <c r="AW19" s="21">
        <v>0</v>
      </c>
      <c r="AX19" s="21">
        <v>0</v>
      </c>
      <c r="AY19" s="21">
        <v>0</v>
      </c>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P19" s="172" t="str">
        <f t="shared" ca="1" si="2"/>
        <v/>
      </c>
      <c r="CR19" s="174" t="str">
        <f t="shared" ca="1" si="3"/>
        <v/>
      </c>
    </row>
    <row r="20" spans="2:96">
      <c r="B20" s="152" t="s">
        <v>230</v>
      </c>
      <c r="C20" s="14"/>
      <c r="D20" s="14"/>
      <c r="E20" s="21">
        <v>0</v>
      </c>
      <c r="F20" s="21">
        <v>0</v>
      </c>
      <c r="G20" s="21">
        <v>0</v>
      </c>
      <c r="H20" s="21">
        <v>-51</v>
      </c>
      <c r="I20" s="21">
        <v>0</v>
      </c>
      <c r="J20" s="21">
        <v>0</v>
      </c>
      <c r="K20" s="21">
        <v>0</v>
      </c>
      <c r="L20" s="21">
        <v>0</v>
      </c>
      <c r="M20" s="21">
        <v>0</v>
      </c>
      <c r="N20" s="21">
        <v>0</v>
      </c>
      <c r="O20" s="21">
        <v>0</v>
      </c>
      <c r="P20" s="21">
        <v>0</v>
      </c>
      <c r="Q20" s="21">
        <v>0</v>
      </c>
      <c r="R20" s="21">
        <v>0</v>
      </c>
      <c r="S20" s="21">
        <v>0</v>
      </c>
      <c r="T20" s="21">
        <v>0</v>
      </c>
      <c r="U20" s="21">
        <v>0</v>
      </c>
      <c r="V20" s="21">
        <v>0</v>
      </c>
      <c r="W20" s="21">
        <v>0</v>
      </c>
      <c r="X20" s="21">
        <v>0</v>
      </c>
      <c r="Y20" s="21">
        <v>0</v>
      </c>
      <c r="Z20" s="21">
        <v>0</v>
      </c>
      <c r="AA20" s="21">
        <v>0</v>
      </c>
      <c r="AB20" s="21">
        <v>0</v>
      </c>
      <c r="AC20" s="21">
        <v>0</v>
      </c>
      <c r="AD20" s="21">
        <v>0</v>
      </c>
      <c r="AE20" s="21">
        <v>54</v>
      </c>
      <c r="AF20" s="21">
        <v>17</v>
      </c>
      <c r="AG20" s="21">
        <v>41</v>
      </c>
      <c r="AH20" s="21">
        <v>-23</v>
      </c>
      <c r="AI20" s="21">
        <v>47</v>
      </c>
      <c r="AJ20" s="21">
        <v>-19</v>
      </c>
      <c r="AK20" s="21">
        <v>-96</v>
      </c>
      <c r="AL20" s="21">
        <v>244</v>
      </c>
      <c r="AM20" s="21">
        <v>192</v>
      </c>
      <c r="AN20" s="21">
        <v>-40</v>
      </c>
      <c r="AO20" s="21">
        <v>248</v>
      </c>
      <c r="AP20" s="21">
        <v>-118</v>
      </c>
      <c r="AQ20" s="21">
        <v>-295</v>
      </c>
      <c r="AR20" s="21">
        <v>88</v>
      </c>
      <c r="AS20" s="21">
        <v>-224</v>
      </c>
      <c r="AT20" s="21">
        <v>-225</v>
      </c>
      <c r="AU20" s="21">
        <v>-108</v>
      </c>
      <c r="AV20" s="21">
        <v>454</v>
      </c>
      <c r="AW20" s="21">
        <v>-37</v>
      </c>
      <c r="AX20" s="21">
        <v>-161</v>
      </c>
      <c r="AY20" s="21">
        <v>-516</v>
      </c>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P20" s="172">
        <f t="shared" ca="1" si="2"/>
        <v>-408</v>
      </c>
      <c r="CR20" s="174">
        <f t="shared" ca="1" si="3"/>
        <v>4.7777777777777777</v>
      </c>
    </row>
    <row r="21" spans="2:96" ht="12" customHeight="1">
      <c r="B21" s="180" t="s">
        <v>231</v>
      </c>
      <c r="C21" s="18"/>
      <c r="D21" s="18"/>
      <c r="E21" s="36">
        <v>15581</v>
      </c>
      <c r="F21" s="36">
        <v>23596</v>
      </c>
      <c r="G21" s="36">
        <v>26225</v>
      </c>
      <c r="H21" s="36">
        <v>10230</v>
      </c>
      <c r="I21" s="36">
        <v>11917</v>
      </c>
      <c r="J21" s="36">
        <v>21842</v>
      </c>
      <c r="K21" s="36">
        <v>28891</v>
      </c>
      <c r="L21" s="36">
        <v>11323</v>
      </c>
      <c r="M21" s="36">
        <v>14004</v>
      </c>
      <c r="N21" s="36">
        <v>27499</v>
      </c>
      <c r="O21" s="36">
        <v>31068</v>
      </c>
      <c r="P21" s="36">
        <v>9392</v>
      </c>
      <c r="Q21" s="36">
        <v>18907</v>
      </c>
      <c r="R21" s="36">
        <v>24092</v>
      </c>
      <c r="S21" s="36">
        <v>30641</v>
      </c>
      <c r="T21" s="36">
        <v>10831</v>
      </c>
      <c r="U21" s="36">
        <v>20760</v>
      </c>
      <c r="V21" s="36">
        <v>22472</v>
      </c>
      <c r="W21" s="36">
        <v>34183</v>
      </c>
      <c r="X21" s="36">
        <v>6708</v>
      </c>
      <c r="Y21" s="36">
        <v>16829</v>
      </c>
      <c r="Z21" s="36">
        <v>36518</v>
      </c>
      <c r="AA21" s="36">
        <v>38071</v>
      </c>
      <c r="AB21" s="36">
        <v>2180</v>
      </c>
      <c r="AC21" s="36">
        <v>22964</v>
      </c>
      <c r="AD21" s="36">
        <v>33417</v>
      </c>
      <c r="AE21" s="36">
        <v>52356</v>
      </c>
      <c r="AF21" s="36">
        <v>274</v>
      </c>
      <c r="AG21" s="36">
        <v>27931</v>
      </c>
      <c r="AH21" s="36">
        <v>53366</v>
      </c>
      <c r="AI21" s="36">
        <v>51718</v>
      </c>
      <c r="AJ21" s="36">
        <v>4049</v>
      </c>
      <c r="AK21" s="36">
        <v>30661</v>
      </c>
      <c r="AL21" s="36">
        <v>33797</v>
      </c>
      <c r="AM21" s="36">
        <v>40632</v>
      </c>
      <c r="AN21" s="36">
        <v>7878</v>
      </c>
      <c r="AO21" s="36">
        <v>26408</v>
      </c>
      <c r="AP21" s="36">
        <v>31344</v>
      </c>
      <c r="AQ21" s="36">
        <v>41053</v>
      </c>
      <c r="AR21" s="36">
        <v>7883</v>
      </c>
      <c r="AS21" s="36">
        <v>37737</v>
      </c>
      <c r="AT21" s="36">
        <v>42793</v>
      </c>
      <c r="AU21" s="36">
        <v>64475</v>
      </c>
      <c r="AV21" s="36">
        <v>15859</v>
      </c>
      <c r="AW21" s="36">
        <v>26837</v>
      </c>
      <c r="AX21" s="36">
        <v>41924</v>
      </c>
      <c r="AY21" s="36">
        <v>58732</v>
      </c>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P21" s="172">
        <f t="shared" ca="1" si="2"/>
        <v>-5743</v>
      </c>
      <c r="CR21" s="174">
        <f t="shared" ca="1" si="3"/>
        <v>0.91092671578131057</v>
      </c>
    </row>
    <row r="22" spans="2:96">
      <c r="B22" s="152" t="s">
        <v>232</v>
      </c>
      <c r="C22" s="14"/>
      <c r="D22" s="14"/>
      <c r="E22" s="21">
        <v>-14230</v>
      </c>
      <c r="F22" s="21">
        <v>1461</v>
      </c>
      <c r="G22" s="21">
        <v>7979</v>
      </c>
      <c r="H22" s="21">
        <v>9239</v>
      </c>
      <c r="I22" s="21">
        <v>-4740</v>
      </c>
      <c r="J22" s="21">
        <v>3202</v>
      </c>
      <c r="K22" s="21">
        <v>4236</v>
      </c>
      <c r="L22" s="21">
        <v>-451</v>
      </c>
      <c r="M22" s="21">
        <v>-7782</v>
      </c>
      <c r="N22" s="21">
        <v>-5668</v>
      </c>
      <c r="O22" s="21">
        <v>13228</v>
      </c>
      <c r="P22" s="21">
        <v>-8348</v>
      </c>
      <c r="Q22" s="21">
        <v>-2816</v>
      </c>
      <c r="R22" s="21">
        <v>-7750</v>
      </c>
      <c r="S22" s="21">
        <v>15377</v>
      </c>
      <c r="T22" s="21">
        <v>-1215</v>
      </c>
      <c r="U22" s="21">
        <v>-19227</v>
      </c>
      <c r="V22" s="21">
        <v>345</v>
      </c>
      <c r="W22" s="21">
        <v>16741</v>
      </c>
      <c r="X22" s="21">
        <v>-11092</v>
      </c>
      <c r="Y22" s="21">
        <v>-14020</v>
      </c>
      <c r="Z22" s="21">
        <v>-9884</v>
      </c>
      <c r="AA22" s="21">
        <v>23953</v>
      </c>
      <c r="AB22" s="21">
        <v>1685</v>
      </c>
      <c r="AC22" s="21">
        <v>-11226</v>
      </c>
      <c r="AD22" s="21">
        <v>-7400</v>
      </c>
      <c r="AE22" s="21">
        <v>17098</v>
      </c>
      <c r="AF22" s="21">
        <v>2464</v>
      </c>
      <c r="AG22" s="21">
        <v>-23485</v>
      </c>
      <c r="AH22" s="21">
        <v>2309</v>
      </c>
      <c r="AI22" s="21">
        <v>15068</v>
      </c>
      <c r="AJ22" s="21">
        <v>7442</v>
      </c>
      <c r="AK22" s="21">
        <v>-29197</v>
      </c>
      <c r="AL22" s="21">
        <v>-4426</v>
      </c>
      <c r="AM22" s="21">
        <v>20111</v>
      </c>
      <c r="AN22" s="21">
        <v>-17262</v>
      </c>
      <c r="AO22" s="21">
        <v>-32364</v>
      </c>
      <c r="AP22" s="21">
        <v>3793</v>
      </c>
      <c r="AQ22" s="21">
        <v>36271</v>
      </c>
      <c r="AR22" s="21">
        <v>1067</v>
      </c>
      <c r="AS22" s="21">
        <v>-18409</v>
      </c>
      <c r="AT22" s="21">
        <v>17301</v>
      </c>
      <c r="AU22" s="21">
        <v>18903</v>
      </c>
      <c r="AV22" s="21">
        <v>-12636</v>
      </c>
      <c r="AW22" s="21">
        <v>-16645</v>
      </c>
      <c r="AX22" s="21">
        <v>687</v>
      </c>
      <c r="AY22" s="21">
        <v>20201</v>
      </c>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P22" s="172">
        <f t="shared" ca="1" si="2"/>
        <v>1298</v>
      </c>
      <c r="CR22" s="174">
        <f t="shared" ca="1" si="3"/>
        <v>1.0686663492567317</v>
      </c>
    </row>
    <row r="23" spans="2:96">
      <c r="B23" s="152" t="s">
        <v>233</v>
      </c>
      <c r="C23" s="14"/>
      <c r="D23" s="14"/>
      <c r="E23" s="21">
        <v>-40844</v>
      </c>
      <c r="F23" s="21">
        <v>-48244</v>
      </c>
      <c r="G23" s="21">
        <v>16244</v>
      </c>
      <c r="H23" s="21">
        <v>60205</v>
      </c>
      <c r="I23" s="21">
        <v>-49998</v>
      </c>
      <c r="J23" s="21">
        <v>-15668</v>
      </c>
      <c r="K23" s="21">
        <v>707</v>
      </c>
      <c r="L23" s="21">
        <v>55808</v>
      </c>
      <c r="M23" s="21">
        <v>-41172</v>
      </c>
      <c r="N23" s="21">
        <v>-36073</v>
      </c>
      <c r="O23" s="21">
        <v>16767</v>
      </c>
      <c r="P23" s="21">
        <v>68694</v>
      </c>
      <c r="Q23" s="21">
        <v>-54264</v>
      </c>
      <c r="R23" s="21">
        <v>-31966</v>
      </c>
      <c r="S23" s="21">
        <v>18264</v>
      </c>
      <c r="T23" s="21">
        <v>61186</v>
      </c>
      <c r="U23" s="21">
        <v>-61064</v>
      </c>
      <c r="V23" s="21">
        <v>2218</v>
      </c>
      <c r="W23" s="21">
        <v>-12923</v>
      </c>
      <c r="X23" s="21">
        <v>70236</v>
      </c>
      <c r="Y23" s="21">
        <v>-42577</v>
      </c>
      <c r="Z23" s="21">
        <v>-11641</v>
      </c>
      <c r="AA23" s="21">
        <v>-9157</v>
      </c>
      <c r="AB23" s="21">
        <v>67084</v>
      </c>
      <c r="AC23" s="21">
        <v>-53443</v>
      </c>
      <c r="AD23" s="21">
        <v>-15398</v>
      </c>
      <c r="AE23" s="21">
        <v>2</v>
      </c>
      <c r="AF23" s="21">
        <v>77451</v>
      </c>
      <c r="AG23" s="21">
        <v>-43272</v>
      </c>
      <c r="AH23" s="21">
        <v>-21629</v>
      </c>
      <c r="AI23" s="21">
        <v>9085</v>
      </c>
      <c r="AJ23" s="21">
        <v>59932</v>
      </c>
      <c r="AK23" s="21">
        <v>-45443</v>
      </c>
      <c r="AL23" s="21">
        <v>9598</v>
      </c>
      <c r="AM23" s="21">
        <v>9853</v>
      </c>
      <c r="AN23" s="21">
        <v>66972</v>
      </c>
      <c r="AO23" s="21">
        <v>18584</v>
      </c>
      <c r="AP23" s="21">
        <v>-82111</v>
      </c>
      <c r="AQ23" s="21">
        <v>6285</v>
      </c>
      <c r="AR23" s="21">
        <v>59892</v>
      </c>
      <c r="AS23" s="21">
        <v>24005</v>
      </c>
      <c r="AT23" s="21">
        <v>-64876</v>
      </c>
      <c r="AU23" s="21">
        <v>-11073</v>
      </c>
      <c r="AV23" s="21">
        <v>51521</v>
      </c>
      <c r="AW23" s="21">
        <v>-52232</v>
      </c>
      <c r="AX23" s="21">
        <v>-14261</v>
      </c>
      <c r="AY23" s="21">
        <v>15952</v>
      </c>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P23" s="172">
        <f t="shared" ca="1" si="2"/>
        <v>27025</v>
      </c>
      <c r="CR23" s="174">
        <f t="shared" ca="1" si="3"/>
        <v>-1.4406213311658991</v>
      </c>
    </row>
    <row r="24" spans="2:96">
      <c r="B24" s="152" t="s">
        <v>234</v>
      </c>
      <c r="C24" s="14"/>
      <c r="D24" s="14"/>
      <c r="E24" s="21">
        <v>25322</v>
      </c>
      <c r="F24" s="21">
        <v>48531</v>
      </c>
      <c r="G24" s="21">
        <v>-23548</v>
      </c>
      <c r="H24" s="21">
        <v>-45793</v>
      </c>
      <c r="I24" s="21">
        <v>44989</v>
      </c>
      <c r="J24" s="21">
        <v>7352</v>
      </c>
      <c r="K24" s="21">
        <v>-2392</v>
      </c>
      <c r="L24" s="21">
        <v>-45327</v>
      </c>
      <c r="M24" s="21">
        <v>33163</v>
      </c>
      <c r="N24" s="21">
        <v>17377</v>
      </c>
      <c r="O24" s="21">
        <v>-17331</v>
      </c>
      <c r="P24" s="21">
        <v>-28180</v>
      </c>
      <c r="Q24" s="21">
        <v>13716</v>
      </c>
      <c r="R24" s="21">
        <v>31555</v>
      </c>
      <c r="S24" s="21">
        <v>-12853</v>
      </c>
      <c r="T24" s="21">
        <v>-32086</v>
      </c>
      <c r="U24" s="21">
        <v>35325</v>
      </c>
      <c r="V24" s="21">
        <v>-4719</v>
      </c>
      <c r="W24" s="21">
        <v>3699</v>
      </c>
      <c r="X24" s="21">
        <v>-31133</v>
      </c>
      <c r="Y24" s="21">
        <v>16292</v>
      </c>
      <c r="Z24" s="21">
        <v>15184</v>
      </c>
      <c r="AA24" s="21">
        <v>-5850</v>
      </c>
      <c r="AB24" s="21">
        <v>-29589</v>
      </c>
      <c r="AC24" s="21">
        <v>24364</v>
      </c>
      <c r="AD24" s="21">
        <v>11004</v>
      </c>
      <c r="AE24" s="21">
        <v>-6257</v>
      </c>
      <c r="AF24" s="21">
        <v>-29646</v>
      </c>
      <c r="AG24" s="21">
        <v>35804</v>
      </c>
      <c r="AH24" s="21">
        <v>25564</v>
      </c>
      <c r="AI24" s="21">
        <v>-10362</v>
      </c>
      <c r="AJ24" s="21">
        <v>-56474</v>
      </c>
      <c r="AK24" s="21">
        <v>40213</v>
      </c>
      <c r="AL24" s="21">
        <v>6705</v>
      </c>
      <c r="AM24" s="21">
        <v>-15</v>
      </c>
      <c r="AN24" s="21">
        <v>-29773</v>
      </c>
      <c r="AO24" s="21">
        <v>-60709</v>
      </c>
      <c r="AP24" s="21">
        <v>82366</v>
      </c>
      <c r="AQ24" s="21">
        <v>23194</v>
      </c>
      <c r="AR24" s="21">
        <v>-37509</v>
      </c>
      <c r="AS24" s="21">
        <v>-57654</v>
      </c>
      <c r="AT24" s="21">
        <v>71777</v>
      </c>
      <c r="AU24" s="21">
        <v>47921</v>
      </c>
      <c r="AV24" s="21">
        <v>-51101</v>
      </c>
      <c r="AW24" s="21">
        <v>3379</v>
      </c>
      <c r="AX24" s="21">
        <v>4628</v>
      </c>
      <c r="AY24" s="21">
        <v>-14517</v>
      </c>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P24" s="172">
        <f t="shared" ca="1" si="2"/>
        <v>-62438</v>
      </c>
      <c r="CR24" s="174">
        <f t="shared" ca="1" si="3"/>
        <v>-0.30293608230212227</v>
      </c>
    </row>
    <row r="25" spans="2:96">
      <c r="B25" s="152" t="s">
        <v>235</v>
      </c>
      <c r="C25" s="14"/>
      <c r="D25" s="14"/>
      <c r="E25" s="21">
        <v>197</v>
      </c>
      <c r="F25" s="21">
        <v>1441</v>
      </c>
      <c r="G25" s="21">
        <v>-26</v>
      </c>
      <c r="H25" s="21">
        <v>-1763</v>
      </c>
      <c r="I25" s="21">
        <v>-15</v>
      </c>
      <c r="J25" s="21">
        <v>1292</v>
      </c>
      <c r="K25" s="21">
        <v>4</v>
      </c>
      <c r="L25" s="21">
        <v>-954</v>
      </c>
      <c r="M25" s="21">
        <v>1</v>
      </c>
      <c r="N25" s="21">
        <v>1244</v>
      </c>
      <c r="O25" s="21">
        <v>3107</v>
      </c>
      <c r="P25" s="21">
        <v>-3920</v>
      </c>
      <c r="Q25" s="21">
        <v>20</v>
      </c>
      <c r="R25" s="21">
        <v>1249</v>
      </c>
      <c r="S25" s="21">
        <v>-27</v>
      </c>
      <c r="T25" s="21">
        <v>-900</v>
      </c>
      <c r="U25" s="21">
        <v>72</v>
      </c>
      <c r="V25" s="21">
        <v>3172</v>
      </c>
      <c r="W25" s="21">
        <v>-16</v>
      </c>
      <c r="X25" s="21">
        <v>-2721</v>
      </c>
      <c r="Y25" s="21">
        <v>-18</v>
      </c>
      <c r="Z25" s="21">
        <v>3186</v>
      </c>
      <c r="AA25" s="21">
        <v>86</v>
      </c>
      <c r="AB25" s="21">
        <v>-4621</v>
      </c>
      <c r="AC25" s="21">
        <v>86</v>
      </c>
      <c r="AD25" s="21">
        <v>5054</v>
      </c>
      <c r="AE25" s="21">
        <v>361</v>
      </c>
      <c r="AF25" s="21">
        <v>-3972</v>
      </c>
      <c r="AG25" s="21">
        <v>-290</v>
      </c>
      <c r="AH25" s="21">
        <v>7455</v>
      </c>
      <c r="AI25" s="21">
        <v>1812</v>
      </c>
      <c r="AJ25" s="21">
        <v>-5016</v>
      </c>
      <c r="AK25" s="21">
        <v>-278</v>
      </c>
      <c r="AL25" s="21">
        <v>7098</v>
      </c>
      <c r="AM25" s="21">
        <v>1733</v>
      </c>
      <c r="AN25" s="21">
        <v>-7292</v>
      </c>
      <c r="AO25" s="21">
        <v>-92</v>
      </c>
      <c r="AP25" s="21">
        <v>1447</v>
      </c>
      <c r="AQ25" s="21">
        <v>720</v>
      </c>
      <c r="AR25" s="21">
        <v>-5545</v>
      </c>
      <c r="AS25" s="21">
        <v>975</v>
      </c>
      <c r="AT25" s="21">
        <v>8804</v>
      </c>
      <c r="AU25" s="21">
        <v>5282</v>
      </c>
      <c r="AV25" s="21">
        <v>-11739</v>
      </c>
      <c r="AW25" s="21">
        <v>2107</v>
      </c>
      <c r="AX25" s="21">
        <v>9453</v>
      </c>
      <c r="AY25" s="21">
        <v>2584</v>
      </c>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P25" s="172">
        <f t="shared" ca="1" si="2"/>
        <v>-2698</v>
      </c>
      <c r="CR25" s="174">
        <f t="shared" ca="1" si="3"/>
        <v>0.48920863309352519</v>
      </c>
    </row>
    <row r="26" spans="2:96">
      <c r="B26" s="152" t="s">
        <v>236</v>
      </c>
      <c r="C26" s="14"/>
      <c r="D26" s="14"/>
      <c r="E26" s="21">
        <v>3096</v>
      </c>
      <c r="F26" s="21">
        <v>1865</v>
      </c>
      <c r="G26" s="21">
        <v>-178</v>
      </c>
      <c r="H26" s="21">
        <v>-4501</v>
      </c>
      <c r="I26" s="21">
        <v>3196</v>
      </c>
      <c r="J26" s="21">
        <v>2378</v>
      </c>
      <c r="K26" s="21">
        <v>-959</v>
      </c>
      <c r="L26" s="21">
        <v>-4827</v>
      </c>
      <c r="M26" s="21">
        <v>2281</v>
      </c>
      <c r="N26" s="21">
        <v>1615</v>
      </c>
      <c r="O26" s="21">
        <v>-2057</v>
      </c>
      <c r="P26" s="21">
        <v>-2176</v>
      </c>
      <c r="Q26" s="21">
        <v>2489</v>
      </c>
      <c r="R26" s="21">
        <v>2489</v>
      </c>
      <c r="S26" s="21">
        <v>1253</v>
      </c>
      <c r="T26" s="21">
        <v>-6246</v>
      </c>
      <c r="U26" s="21">
        <v>4886</v>
      </c>
      <c r="V26" s="21">
        <v>-346</v>
      </c>
      <c r="W26" s="21">
        <v>1273</v>
      </c>
      <c r="X26" s="21">
        <v>-6322</v>
      </c>
      <c r="Y26" s="21">
        <v>3344</v>
      </c>
      <c r="Z26" s="21">
        <v>3024</v>
      </c>
      <c r="AA26" s="21">
        <v>1636</v>
      </c>
      <c r="AB26" s="21">
        <v>-7799</v>
      </c>
      <c r="AC26" s="21">
        <v>3682</v>
      </c>
      <c r="AD26" s="21">
        <v>2953</v>
      </c>
      <c r="AE26" s="21">
        <v>5447</v>
      </c>
      <c r="AF26" s="21">
        <v>-15400</v>
      </c>
      <c r="AG26" s="21">
        <v>9253</v>
      </c>
      <c r="AH26" s="21">
        <v>-3155</v>
      </c>
      <c r="AI26" s="21">
        <v>989</v>
      </c>
      <c r="AJ26" s="21">
        <v>-7087</v>
      </c>
      <c r="AK26" s="21">
        <v>0</v>
      </c>
      <c r="AL26" s="21">
        <v>0</v>
      </c>
      <c r="AM26" s="21">
        <v>0</v>
      </c>
      <c r="AN26" s="21">
        <v>0</v>
      </c>
      <c r="AO26" s="21">
        <v>0</v>
      </c>
      <c r="AP26" s="21">
        <v>0</v>
      </c>
      <c r="AQ26" s="21">
        <v>0</v>
      </c>
      <c r="AR26" s="21">
        <v>0</v>
      </c>
      <c r="AS26" s="21">
        <v>0</v>
      </c>
      <c r="AT26" s="21">
        <v>0</v>
      </c>
      <c r="AU26" s="21">
        <v>0</v>
      </c>
      <c r="AV26" s="21">
        <v>0</v>
      </c>
      <c r="AW26" s="21">
        <v>0</v>
      </c>
      <c r="AX26" s="21">
        <v>0</v>
      </c>
      <c r="AY26" s="21">
        <v>0</v>
      </c>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P26" s="172">
        <f t="shared" ca="1" si="2"/>
        <v>0</v>
      </c>
      <c r="CR26" s="174" t="str">
        <f t="shared" ca="1" si="3"/>
        <v/>
      </c>
    </row>
    <row r="27" spans="2:96">
      <c r="B27" s="165" t="s">
        <v>237</v>
      </c>
      <c r="C27" s="18"/>
      <c r="D27" s="18"/>
      <c r="E27" s="36">
        <v>-10878</v>
      </c>
      <c r="F27" s="36">
        <v>28650</v>
      </c>
      <c r="G27" s="36">
        <v>26696</v>
      </c>
      <c r="H27" s="36">
        <v>27617</v>
      </c>
      <c r="I27" s="36">
        <v>5349</v>
      </c>
      <c r="J27" s="36">
        <v>20398</v>
      </c>
      <c r="K27" s="36">
        <v>30487</v>
      </c>
      <c r="L27" s="36">
        <v>15572</v>
      </c>
      <c r="M27" s="36">
        <v>495</v>
      </c>
      <c r="N27" s="36">
        <v>5994</v>
      </c>
      <c r="O27" s="36">
        <v>44782</v>
      </c>
      <c r="P27" s="36">
        <v>35462</v>
      </c>
      <c r="Q27" s="36">
        <v>-21948</v>
      </c>
      <c r="R27" s="36">
        <v>19669</v>
      </c>
      <c r="S27" s="36">
        <v>52655</v>
      </c>
      <c r="T27" s="36">
        <v>31570</v>
      </c>
      <c r="U27" s="36">
        <v>-19248</v>
      </c>
      <c r="V27" s="36">
        <v>23142</v>
      </c>
      <c r="W27" s="36">
        <v>42957</v>
      </c>
      <c r="X27" s="36">
        <v>25676</v>
      </c>
      <c r="Y27" s="36">
        <v>-20150</v>
      </c>
      <c r="Z27" s="36">
        <v>36387</v>
      </c>
      <c r="AA27" s="36">
        <v>48739</v>
      </c>
      <c r="AB27" s="36">
        <v>28940</v>
      </c>
      <c r="AC27" s="36">
        <v>-13573</v>
      </c>
      <c r="AD27" s="36">
        <v>29630</v>
      </c>
      <c r="AE27" s="36">
        <v>69007</v>
      </c>
      <c r="AF27" s="36">
        <v>31171</v>
      </c>
      <c r="AG27" s="36">
        <v>5941</v>
      </c>
      <c r="AH27" s="36">
        <v>63910</v>
      </c>
      <c r="AI27" s="36">
        <v>68310</v>
      </c>
      <c r="AJ27" s="36">
        <v>2846</v>
      </c>
      <c r="AK27" s="36">
        <v>-4044</v>
      </c>
      <c r="AL27" s="36">
        <v>52772</v>
      </c>
      <c r="AM27" s="36">
        <v>72314</v>
      </c>
      <c r="AN27" s="36">
        <v>20523</v>
      </c>
      <c r="AO27" s="36">
        <v>-48173</v>
      </c>
      <c r="AP27" s="36">
        <v>36839</v>
      </c>
      <c r="AQ27" s="36">
        <v>107523</v>
      </c>
      <c r="AR27" s="36">
        <v>25788</v>
      </c>
      <c r="AS27" s="36">
        <v>-13346</v>
      </c>
      <c r="AT27" s="36">
        <v>75799</v>
      </c>
      <c r="AU27" s="36">
        <v>125508</v>
      </c>
      <c r="AV27" s="36">
        <v>-8096</v>
      </c>
      <c r="AW27" s="36">
        <v>-36554</v>
      </c>
      <c r="AX27" s="36">
        <v>42431</v>
      </c>
      <c r="AY27" s="36">
        <v>82952</v>
      </c>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P27" s="172">
        <f t="shared" ca="1" si="2"/>
        <v>-42556</v>
      </c>
      <c r="CR27" s="174">
        <f t="shared" ca="1" si="3"/>
        <v>0.6609299805590082</v>
      </c>
    </row>
    <row r="28" spans="2:96">
      <c r="B28" s="152" t="s">
        <v>238</v>
      </c>
      <c r="C28" s="14"/>
      <c r="D28" s="14"/>
      <c r="E28" s="21">
        <v>-2254</v>
      </c>
      <c r="F28" s="21">
        <v>-1058</v>
      </c>
      <c r="G28" s="21">
        <v>-1441</v>
      </c>
      <c r="H28" s="21">
        <v>-1319</v>
      </c>
      <c r="I28" s="21">
        <v>-5190</v>
      </c>
      <c r="J28" s="21">
        <v>-1253</v>
      </c>
      <c r="K28" s="21">
        <v>-1050</v>
      </c>
      <c r="L28" s="21">
        <v>-1677</v>
      </c>
      <c r="M28" s="21">
        <v>-3916</v>
      </c>
      <c r="N28" s="21">
        <v>-1423</v>
      </c>
      <c r="O28" s="21">
        <v>-1493</v>
      </c>
      <c r="P28" s="21">
        <v>-1163</v>
      </c>
      <c r="Q28" s="21">
        <v>-3164</v>
      </c>
      <c r="R28" s="21">
        <v>-1727</v>
      </c>
      <c r="S28" s="21">
        <v>-2213</v>
      </c>
      <c r="T28" s="21">
        <v>-2278</v>
      </c>
      <c r="U28" s="21">
        <v>-4260</v>
      </c>
      <c r="V28" s="21">
        <v>-1772</v>
      </c>
      <c r="W28" s="21">
        <v>-1979</v>
      </c>
      <c r="X28" s="21">
        <v>-2360</v>
      </c>
      <c r="Y28" s="21">
        <v>-2467</v>
      </c>
      <c r="Z28" s="21">
        <v>-5333</v>
      </c>
      <c r="AA28" s="21">
        <v>-2527</v>
      </c>
      <c r="AB28" s="21">
        <v>-2874</v>
      </c>
      <c r="AC28" s="21">
        <v>-2456</v>
      </c>
      <c r="AD28" s="21">
        <v>-5989</v>
      </c>
      <c r="AE28" s="21">
        <v>-4524</v>
      </c>
      <c r="AF28" s="21">
        <v>-4109</v>
      </c>
      <c r="AG28" s="21">
        <v>-3568</v>
      </c>
      <c r="AH28" s="21">
        <v>-7104</v>
      </c>
      <c r="AI28" s="21">
        <v>-5598</v>
      </c>
      <c r="AJ28" s="21">
        <v>-4045</v>
      </c>
      <c r="AK28" s="21">
        <v>-4072</v>
      </c>
      <c r="AL28" s="21">
        <v>-4229</v>
      </c>
      <c r="AM28" s="21">
        <v>-5025</v>
      </c>
      <c r="AN28" s="21">
        <v>-4118</v>
      </c>
      <c r="AO28" s="21">
        <v>-3702</v>
      </c>
      <c r="AP28" s="21">
        <v>-9889</v>
      </c>
      <c r="AQ28" s="21">
        <v>-6873</v>
      </c>
      <c r="AR28" s="21">
        <v>-3344</v>
      </c>
      <c r="AS28" s="21">
        <v>-5700</v>
      </c>
      <c r="AT28" s="21">
        <v>-9276</v>
      </c>
      <c r="AU28" s="21">
        <v>-5028</v>
      </c>
      <c r="AV28" s="21">
        <v>-11667</v>
      </c>
      <c r="AW28" s="21">
        <v>-2131</v>
      </c>
      <c r="AX28" s="21">
        <v>-3460</v>
      </c>
      <c r="AY28" s="21">
        <v>-7174</v>
      </c>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P28" s="172">
        <f t="shared" ca="1" si="2"/>
        <v>-2146</v>
      </c>
      <c r="CR28" s="174">
        <f t="shared" ca="1" si="3"/>
        <v>1.4268098647573588</v>
      </c>
    </row>
    <row r="29" spans="2:96">
      <c r="B29" s="154" t="s">
        <v>239</v>
      </c>
      <c r="C29" s="15"/>
      <c r="D29" s="15"/>
      <c r="E29" s="22">
        <v>-13132</v>
      </c>
      <c r="F29" s="22">
        <v>27592</v>
      </c>
      <c r="G29" s="22">
        <v>25255</v>
      </c>
      <c r="H29" s="22">
        <v>26298</v>
      </c>
      <c r="I29" s="22">
        <v>159</v>
      </c>
      <c r="J29" s="22">
        <v>19145</v>
      </c>
      <c r="K29" s="22">
        <v>29437</v>
      </c>
      <c r="L29" s="22">
        <v>13895</v>
      </c>
      <c r="M29" s="22">
        <v>-3421</v>
      </c>
      <c r="N29" s="22">
        <v>4571</v>
      </c>
      <c r="O29" s="22">
        <v>43289</v>
      </c>
      <c r="P29" s="22">
        <v>34299</v>
      </c>
      <c r="Q29" s="22">
        <v>-25112</v>
      </c>
      <c r="R29" s="22">
        <v>17942</v>
      </c>
      <c r="S29" s="22">
        <v>50442</v>
      </c>
      <c r="T29" s="22">
        <v>29292</v>
      </c>
      <c r="U29" s="22">
        <v>-23508</v>
      </c>
      <c r="V29" s="22">
        <v>21370</v>
      </c>
      <c r="W29" s="22">
        <v>40978</v>
      </c>
      <c r="X29" s="22">
        <v>23316</v>
      </c>
      <c r="Y29" s="22">
        <v>-22617</v>
      </c>
      <c r="Z29" s="22">
        <v>31054</v>
      </c>
      <c r="AA29" s="22">
        <v>46212</v>
      </c>
      <c r="AB29" s="22">
        <v>26066</v>
      </c>
      <c r="AC29" s="22">
        <v>-16029</v>
      </c>
      <c r="AD29" s="22">
        <v>23641</v>
      </c>
      <c r="AE29" s="22">
        <v>64483</v>
      </c>
      <c r="AF29" s="22">
        <v>27062</v>
      </c>
      <c r="AG29" s="22">
        <v>2373</v>
      </c>
      <c r="AH29" s="22">
        <v>56806</v>
      </c>
      <c r="AI29" s="22">
        <v>62712</v>
      </c>
      <c r="AJ29" s="22">
        <v>-1199</v>
      </c>
      <c r="AK29" s="22">
        <v>-8116</v>
      </c>
      <c r="AL29" s="22">
        <v>48543</v>
      </c>
      <c r="AM29" s="22">
        <v>67289</v>
      </c>
      <c r="AN29" s="22">
        <v>16405</v>
      </c>
      <c r="AO29" s="22">
        <v>-51875</v>
      </c>
      <c r="AP29" s="22">
        <v>26950</v>
      </c>
      <c r="AQ29" s="22">
        <v>100650</v>
      </c>
      <c r="AR29" s="22">
        <v>22444</v>
      </c>
      <c r="AS29" s="22">
        <v>-19046</v>
      </c>
      <c r="AT29" s="22">
        <v>66523</v>
      </c>
      <c r="AU29" s="22">
        <v>120480</v>
      </c>
      <c r="AV29" s="22">
        <v>-19763</v>
      </c>
      <c r="AW29" s="22">
        <v>-38685</v>
      </c>
      <c r="AX29" s="22">
        <v>38971</v>
      </c>
      <c r="AY29" s="22">
        <v>75778</v>
      </c>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P29" s="172">
        <f t="shared" ca="1" si="2"/>
        <v>-44702</v>
      </c>
      <c r="CR29" s="174">
        <f t="shared" ca="1" si="3"/>
        <v>0.62896746347941568</v>
      </c>
    </row>
    <row r="30" spans="2:96" ht="36" customHeight="1">
      <c r="B30" s="159"/>
      <c r="C30" s="1"/>
      <c r="D30" s="1"/>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P30" s="172" t="str">
        <f t="shared" ca="1" si="2"/>
        <v/>
      </c>
      <c r="CR30" s="174" t="str">
        <f t="shared" ca="1" si="3"/>
        <v/>
      </c>
    </row>
    <row r="31" spans="2:96">
      <c r="B31" s="150" t="s">
        <v>240</v>
      </c>
      <c r="C31" s="16"/>
      <c r="D31" s="16"/>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P31" s="172" t="str">
        <f t="shared" ca="1" si="2"/>
        <v/>
      </c>
      <c r="CR31" s="174" t="str">
        <f t="shared" ca="1" si="3"/>
        <v/>
      </c>
    </row>
    <row r="32" spans="2:96">
      <c r="B32" s="152" t="s">
        <v>241</v>
      </c>
      <c r="C32" s="14"/>
      <c r="D32" s="14"/>
      <c r="E32" s="21">
        <v>-45</v>
      </c>
      <c r="F32" s="21">
        <v>33</v>
      </c>
      <c r="G32" s="21">
        <v>-5</v>
      </c>
      <c r="H32" s="21">
        <v>-90</v>
      </c>
      <c r="I32" s="21">
        <v>-1</v>
      </c>
      <c r="J32" s="21">
        <v>-1</v>
      </c>
      <c r="K32" s="21">
        <v>-2</v>
      </c>
      <c r="L32" s="21">
        <v>-13</v>
      </c>
      <c r="M32" s="21">
        <v>0</v>
      </c>
      <c r="N32" s="21">
        <v>-18</v>
      </c>
      <c r="O32" s="21">
        <v>0</v>
      </c>
      <c r="P32" s="21">
        <v>-8</v>
      </c>
      <c r="Q32" s="21">
        <v>0</v>
      </c>
      <c r="R32" s="21">
        <v>0</v>
      </c>
      <c r="S32" s="21">
        <v>0</v>
      </c>
      <c r="T32" s="21">
        <v>-10</v>
      </c>
      <c r="U32" s="21">
        <v>0</v>
      </c>
      <c r="V32" s="21">
        <v>0</v>
      </c>
      <c r="W32" s="21">
        <v>-3</v>
      </c>
      <c r="X32" s="21">
        <v>-43</v>
      </c>
      <c r="Y32" s="21">
        <v>-27</v>
      </c>
      <c r="Z32" s="21">
        <v>27</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P32" s="172">
        <f t="shared" ca="1" si="2"/>
        <v>0</v>
      </c>
      <c r="CR32" s="174" t="str">
        <f t="shared" ca="1" si="3"/>
        <v/>
      </c>
    </row>
    <row r="33" spans="2:96">
      <c r="B33" s="152" t="s">
        <v>242</v>
      </c>
      <c r="C33" s="14"/>
      <c r="D33" s="14"/>
      <c r="E33" s="21">
        <v>0</v>
      </c>
      <c r="F33" s="21">
        <v>0</v>
      </c>
      <c r="G33" s="21">
        <v>0</v>
      </c>
      <c r="H33" s="21">
        <v>0</v>
      </c>
      <c r="I33" s="21">
        <v>0</v>
      </c>
      <c r="J33" s="21">
        <v>0</v>
      </c>
      <c r="K33" s="21">
        <v>0</v>
      </c>
      <c r="L33" s="21">
        <v>0</v>
      </c>
      <c r="M33" s="21">
        <v>0</v>
      </c>
      <c r="N33" s="21">
        <v>0</v>
      </c>
      <c r="O33" s="21">
        <v>0</v>
      </c>
      <c r="P33" s="21">
        <v>0</v>
      </c>
      <c r="Q33" s="21">
        <v>0</v>
      </c>
      <c r="R33" s="21">
        <v>0</v>
      </c>
      <c r="S33" s="21">
        <v>0</v>
      </c>
      <c r="T33" s="21">
        <v>0</v>
      </c>
      <c r="U33" s="21">
        <v>150</v>
      </c>
      <c r="V33" s="21">
        <v>0</v>
      </c>
      <c r="W33" s="21">
        <v>0</v>
      </c>
      <c r="X33" s="21">
        <v>-150</v>
      </c>
      <c r="Y33" s="21">
        <v>0</v>
      </c>
      <c r="Z33" s="21">
        <v>0</v>
      </c>
      <c r="AA33" s="21">
        <v>0</v>
      </c>
      <c r="AB33" s="21">
        <v>0</v>
      </c>
      <c r="AC33" s="21">
        <v>0</v>
      </c>
      <c r="AD33" s="21">
        <v>0</v>
      </c>
      <c r="AE33" s="21">
        <v>0</v>
      </c>
      <c r="AF33" s="21">
        <v>0</v>
      </c>
      <c r="AG33" s="21">
        <v>0</v>
      </c>
      <c r="AH33" s="21">
        <v>0</v>
      </c>
      <c r="AI33" s="21">
        <v>0</v>
      </c>
      <c r="AJ33" s="21">
        <v>0</v>
      </c>
      <c r="AK33" s="21">
        <v>0</v>
      </c>
      <c r="AL33" s="21">
        <v>0</v>
      </c>
      <c r="AM33" s="21">
        <v>0</v>
      </c>
      <c r="AN33" s="21">
        <v>0</v>
      </c>
      <c r="AO33" s="21">
        <v>0</v>
      </c>
      <c r="AP33" s="21">
        <v>22</v>
      </c>
      <c r="AQ33" s="21">
        <v>-1</v>
      </c>
      <c r="AR33" s="21">
        <v>-21</v>
      </c>
      <c r="AS33" s="21">
        <v>0</v>
      </c>
      <c r="AT33" s="21">
        <v>0</v>
      </c>
      <c r="AU33" s="21">
        <v>0</v>
      </c>
      <c r="AV33" s="21">
        <v>0</v>
      </c>
      <c r="AW33" s="21">
        <v>0</v>
      </c>
      <c r="AX33" s="21">
        <v>0</v>
      </c>
      <c r="AY33" s="21">
        <v>0</v>
      </c>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P33" s="172" t="str">
        <f t="shared" ca="1" si="2"/>
        <v/>
      </c>
      <c r="CR33" s="174" t="str">
        <f t="shared" ca="1" si="3"/>
        <v/>
      </c>
    </row>
    <row r="34" spans="2:96" ht="24.75" customHeight="1">
      <c r="B34" s="179" t="s">
        <v>243</v>
      </c>
      <c r="C34" s="1"/>
      <c r="D34" s="1"/>
      <c r="E34" s="21">
        <v>-4523</v>
      </c>
      <c r="F34" s="21">
        <v>-10232</v>
      </c>
      <c r="G34" s="21">
        <v>-5059</v>
      </c>
      <c r="H34" s="21">
        <v>-7514</v>
      </c>
      <c r="I34" s="21">
        <v>-4139</v>
      </c>
      <c r="J34" s="21">
        <v>-5208</v>
      </c>
      <c r="K34" s="21">
        <v>-4537</v>
      </c>
      <c r="L34" s="21">
        <v>-4617</v>
      </c>
      <c r="M34" s="21">
        <v>-4722</v>
      </c>
      <c r="N34" s="21">
        <v>-3964</v>
      </c>
      <c r="O34" s="21">
        <v>-3273</v>
      </c>
      <c r="P34" s="21">
        <v>-4793</v>
      </c>
      <c r="Q34" s="21">
        <v>-4612</v>
      </c>
      <c r="R34" s="21">
        <v>-10242</v>
      </c>
      <c r="S34" s="21">
        <v>-3058</v>
      </c>
      <c r="T34" s="21">
        <v>-12736</v>
      </c>
      <c r="U34" s="21">
        <v>-5890</v>
      </c>
      <c r="V34" s="21">
        <v>-7847</v>
      </c>
      <c r="W34" s="21">
        <v>-9658</v>
      </c>
      <c r="X34" s="21">
        <v>-7868</v>
      </c>
      <c r="Y34" s="21">
        <v>-21587</v>
      </c>
      <c r="Z34" s="21">
        <v>-22580</v>
      </c>
      <c r="AA34" s="21">
        <v>-14332</v>
      </c>
      <c r="AB34" s="21">
        <v>-11182</v>
      </c>
      <c r="AC34" s="21">
        <v>-10754</v>
      </c>
      <c r="AD34" s="21">
        <v>-18737</v>
      </c>
      <c r="AE34" s="21">
        <v>-24361</v>
      </c>
      <c r="AF34" s="21">
        <v>-34123</v>
      </c>
      <c r="AG34" s="21">
        <v>-41297</v>
      </c>
      <c r="AH34" s="21">
        <v>-21523</v>
      </c>
      <c r="AI34" s="21">
        <v>-23234</v>
      </c>
      <c r="AJ34" s="21">
        <v>-40783</v>
      </c>
      <c r="AK34" s="21">
        <v>-24596</v>
      </c>
      <c r="AL34" s="21">
        <v>-17676</v>
      </c>
      <c r="AM34" s="21">
        <v>-35380</v>
      </c>
      <c r="AN34" s="21">
        <v>-32833</v>
      </c>
      <c r="AO34" s="21">
        <v>-18213</v>
      </c>
      <c r="AP34" s="21">
        <v>-16856</v>
      </c>
      <c r="AQ34" s="21">
        <v>-10232</v>
      </c>
      <c r="AR34" s="21">
        <v>-7975</v>
      </c>
      <c r="AS34" s="21">
        <v>-10269</v>
      </c>
      <c r="AT34" s="21">
        <v>-4365</v>
      </c>
      <c r="AU34" s="21">
        <v>-3671</v>
      </c>
      <c r="AV34" s="21">
        <v>-13920</v>
      </c>
      <c r="AW34" s="21">
        <v>-12928</v>
      </c>
      <c r="AX34" s="21">
        <v>-13072</v>
      </c>
      <c r="AY34" s="21">
        <v>-3304</v>
      </c>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P34" s="172">
        <f t="shared" ca="1" si="2"/>
        <v>367</v>
      </c>
      <c r="CR34" s="174">
        <f t="shared" ca="1" si="3"/>
        <v>0.90002724053391447</v>
      </c>
    </row>
    <row r="35" spans="2:96">
      <c r="B35" s="152" t="s">
        <v>244</v>
      </c>
      <c r="C35" s="14"/>
      <c r="D35" s="14"/>
      <c r="E35" s="21">
        <v>73</v>
      </c>
      <c r="F35" s="21">
        <v>154</v>
      </c>
      <c r="G35" s="21">
        <v>154</v>
      </c>
      <c r="H35" s="21">
        <v>3971</v>
      </c>
      <c r="I35" s="21">
        <v>61</v>
      </c>
      <c r="J35" s="21">
        <v>111</v>
      </c>
      <c r="K35" s="21">
        <v>30</v>
      </c>
      <c r="L35" s="21">
        <v>155</v>
      </c>
      <c r="M35" s="21">
        <v>313</v>
      </c>
      <c r="N35" s="21">
        <v>59</v>
      </c>
      <c r="O35" s="21">
        <v>63</v>
      </c>
      <c r="P35" s="21">
        <v>205</v>
      </c>
      <c r="Q35" s="21">
        <v>83</v>
      </c>
      <c r="R35" s="21">
        <v>160</v>
      </c>
      <c r="S35" s="21">
        <v>119</v>
      </c>
      <c r="T35" s="21">
        <v>165</v>
      </c>
      <c r="U35" s="21">
        <v>278</v>
      </c>
      <c r="V35" s="21">
        <v>2128</v>
      </c>
      <c r="W35" s="21">
        <v>494</v>
      </c>
      <c r="X35" s="21">
        <v>1156</v>
      </c>
      <c r="Y35" s="21">
        <v>455</v>
      </c>
      <c r="Z35" s="21">
        <v>6321</v>
      </c>
      <c r="AA35" s="21">
        <v>294</v>
      </c>
      <c r="AB35" s="21">
        <v>10353</v>
      </c>
      <c r="AC35" s="21">
        <v>150</v>
      </c>
      <c r="AD35" s="21">
        <v>394</v>
      </c>
      <c r="AE35" s="21">
        <v>676</v>
      </c>
      <c r="AF35" s="21">
        <v>588</v>
      </c>
      <c r="AG35" s="21">
        <v>79</v>
      </c>
      <c r="AH35" s="21">
        <v>164</v>
      </c>
      <c r="AI35" s="21">
        <v>612</v>
      </c>
      <c r="AJ35" s="21">
        <v>1084</v>
      </c>
      <c r="AK35" s="21">
        <v>180</v>
      </c>
      <c r="AL35" s="21">
        <v>254</v>
      </c>
      <c r="AM35" s="21">
        <v>-219</v>
      </c>
      <c r="AN35" s="21">
        <v>1621</v>
      </c>
      <c r="AO35" s="21">
        <v>4</v>
      </c>
      <c r="AP35" s="21">
        <v>4688</v>
      </c>
      <c r="AQ35" s="21">
        <v>1083</v>
      </c>
      <c r="AR35" s="21">
        <v>39</v>
      </c>
      <c r="AS35" s="21">
        <v>499</v>
      </c>
      <c r="AT35" s="21">
        <v>400</v>
      </c>
      <c r="AU35" s="21">
        <v>1024</v>
      </c>
      <c r="AV35" s="21">
        <v>1018</v>
      </c>
      <c r="AW35" s="21">
        <v>-7</v>
      </c>
      <c r="AX35" s="21">
        <v>263</v>
      </c>
      <c r="AY35" s="21">
        <v>583</v>
      </c>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P35" s="172">
        <f t="shared" ca="1" si="2"/>
        <v>-441</v>
      </c>
      <c r="CR35" s="174">
        <f t="shared" ca="1" si="3"/>
        <v>0.5693359375</v>
      </c>
    </row>
    <row r="36" spans="2:96">
      <c r="B36" s="152" t="s">
        <v>245</v>
      </c>
      <c r="C36" s="14"/>
      <c r="D36" s="14"/>
      <c r="E36" s="21">
        <v>0</v>
      </c>
      <c r="F36" s="21">
        <v>0</v>
      </c>
      <c r="G36" s="21">
        <v>0</v>
      </c>
      <c r="H36" s="21">
        <v>0</v>
      </c>
      <c r="I36" s="21">
        <v>0</v>
      </c>
      <c r="J36" s="21">
        <v>0</v>
      </c>
      <c r="K36" s="21">
        <v>0</v>
      </c>
      <c r="L36" s="21">
        <v>0</v>
      </c>
      <c r="M36" s="21">
        <v>0</v>
      </c>
      <c r="N36" s="21">
        <v>0</v>
      </c>
      <c r="O36" s="21">
        <v>0</v>
      </c>
      <c r="P36" s="21">
        <v>0</v>
      </c>
      <c r="Q36" s="21">
        <v>0</v>
      </c>
      <c r="R36" s="21">
        <v>0</v>
      </c>
      <c r="S36" s="21">
        <v>0</v>
      </c>
      <c r="T36" s="21">
        <v>0</v>
      </c>
      <c r="U36" s="21">
        <v>0</v>
      </c>
      <c r="V36" s="21">
        <v>0</v>
      </c>
      <c r="W36" s="21">
        <v>0</v>
      </c>
      <c r="X36" s="21">
        <v>0</v>
      </c>
      <c r="Y36" s="21">
        <v>0</v>
      </c>
      <c r="Z36" s="21">
        <v>0</v>
      </c>
      <c r="AA36" s="21">
        <v>0</v>
      </c>
      <c r="AB36" s="21">
        <v>0</v>
      </c>
      <c r="AC36" s="21">
        <v>0</v>
      </c>
      <c r="AD36" s="21">
        <v>0</v>
      </c>
      <c r="AE36" s="21">
        <v>0</v>
      </c>
      <c r="AF36" s="21">
        <v>0</v>
      </c>
      <c r="AG36" s="21">
        <v>0</v>
      </c>
      <c r="AH36" s="21">
        <v>0</v>
      </c>
      <c r="AI36" s="21">
        <v>0</v>
      </c>
      <c r="AJ36" s="21">
        <v>0</v>
      </c>
      <c r="AK36" s="21">
        <v>0</v>
      </c>
      <c r="AL36" s="21">
        <v>0</v>
      </c>
      <c r="AM36" s="21">
        <v>0</v>
      </c>
      <c r="AN36" s="21">
        <v>0</v>
      </c>
      <c r="AO36" s="21">
        <v>0</v>
      </c>
      <c r="AP36" s="21">
        <v>0</v>
      </c>
      <c r="AQ36" s="21">
        <v>0</v>
      </c>
      <c r="AR36" s="21">
        <v>0</v>
      </c>
      <c r="AS36" s="21">
        <v>0</v>
      </c>
      <c r="AT36" s="21">
        <v>0</v>
      </c>
      <c r="AU36" s="21">
        <v>0</v>
      </c>
      <c r="AV36" s="21">
        <v>0</v>
      </c>
      <c r="AW36" s="21">
        <v>0</v>
      </c>
      <c r="AX36" s="21">
        <v>0</v>
      </c>
      <c r="AY36" s="21">
        <v>0</v>
      </c>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P36" s="172" t="str">
        <f t="shared" ca="1" si="2"/>
        <v/>
      </c>
      <c r="CR36" s="174" t="str">
        <f t="shared" ca="1" si="3"/>
        <v/>
      </c>
    </row>
    <row r="37" spans="2:96">
      <c r="B37" s="152" t="s">
        <v>246</v>
      </c>
      <c r="C37" s="14"/>
      <c r="D37" s="14"/>
      <c r="E37" s="21">
        <v>0</v>
      </c>
      <c r="F37" s="21">
        <v>44</v>
      </c>
      <c r="G37" s="21">
        <v>0</v>
      </c>
      <c r="H37" s="21">
        <v>0</v>
      </c>
      <c r="I37" s="21">
        <v>0</v>
      </c>
      <c r="J37" s="21">
        <v>0</v>
      </c>
      <c r="K37" s="21">
        <v>0</v>
      </c>
      <c r="L37" s="21">
        <v>0</v>
      </c>
      <c r="M37" s="21">
        <v>0</v>
      </c>
      <c r="N37" s="21">
        <v>0</v>
      </c>
      <c r="O37" s="21">
        <v>0</v>
      </c>
      <c r="P37" s="21">
        <v>0</v>
      </c>
      <c r="Q37" s="21">
        <v>0</v>
      </c>
      <c r="R37" s="21">
        <v>0</v>
      </c>
      <c r="S37" s="21">
        <v>0</v>
      </c>
      <c r="T37" s="21">
        <v>0</v>
      </c>
      <c r="U37" s="21">
        <v>0</v>
      </c>
      <c r="V37" s="21">
        <v>0</v>
      </c>
      <c r="W37" s="21">
        <v>0</v>
      </c>
      <c r="X37" s="21">
        <v>0</v>
      </c>
      <c r="Y37" s="21">
        <v>0</v>
      </c>
      <c r="Z37" s="21">
        <v>0</v>
      </c>
      <c r="AA37" s="21">
        <v>0</v>
      </c>
      <c r="AB37" s="21">
        <v>0</v>
      </c>
      <c r="AC37" s="21">
        <v>0</v>
      </c>
      <c r="AD37" s="21">
        <v>0</v>
      </c>
      <c r="AE37" s="21">
        <v>0</v>
      </c>
      <c r="AF37" s="21">
        <v>0</v>
      </c>
      <c r="AG37" s="21">
        <v>0</v>
      </c>
      <c r="AH37" s="21">
        <v>0</v>
      </c>
      <c r="AI37" s="21">
        <v>0</v>
      </c>
      <c r="AJ37" s="21">
        <v>0</v>
      </c>
      <c r="AK37" s="21">
        <v>0</v>
      </c>
      <c r="AL37" s="21">
        <v>0</v>
      </c>
      <c r="AM37" s="21">
        <v>0</v>
      </c>
      <c r="AN37" s="21">
        <v>0</v>
      </c>
      <c r="AO37" s="21">
        <v>0</v>
      </c>
      <c r="AP37" s="21">
        <v>0</v>
      </c>
      <c r="AQ37" s="21">
        <v>0</v>
      </c>
      <c r="AR37" s="21">
        <v>0</v>
      </c>
      <c r="AS37" s="21">
        <v>0</v>
      </c>
      <c r="AT37" s="21">
        <v>0</v>
      </c>
      <c r="AU37" s="21">
        <v>0</v>
      </c>
      <c r="AV37" s="21">
        <v>0</v>
      </c>
      <c r="AW37" s="21">
        <v>0</v>
      </c>
      <c r="AX37" s="21">
        <v>0</v>
      </c>
      <c r="AY37" s="21">
        <v>0</v>
      </c>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P37" s="172">
        <f t="shared" ca="1" si="2"/>
        <v>0</v>
      </c>
      <c r="CR37" s="174" t="str">
        <f t="shared" ca="1" si="3"/>
        <v/>
      </c>
    </row>
    <row r="38" spans="2:96">
      <c r="B38" s="152" t="s">
        <v>247</v>
      </c>
      <c r="C38" s="14"/>
      <c r="D38" s="14"/>
      <c r="E38" s="21">
        <v>0</v>
      </c>
      <c r="F38" s="21">
        <v>0</v>
      </c>
      <c r="G38" s="21">
        <v>0</v>
      </c>
      <c r="H38" s="21">
        <v>0</v>
      </c>
      <c r="I38" s="21">
        <v>0</v>
      </c>
      <c r="J38" s="21">
        <v>0</v>
      </c>
      <c r="K38" s="21">
        <v>0</v>
      </c>
      <c r="L38" s="21">
        <v>0</v>
      </c>
      <c r="M38" s="21">
        <v>0</v>
      </c>
      <c r="N38" s="21">
        <v>0</v>
      </c>
      <c r="O38" s="21">
        <v>0</v>
      </c>
      <c r="P38" s="21">
        <v>0</v>
      </c>
      <c r="Q38" s="21">
        <v>0</v>
      </c>
      <c r="R38" s="21">
        <v>0</v>
      </c>
      <c r="S38" s="21">
        <v>0</v>
      </c>
      <c r="T38" s="21">
        <v>0</v>
      </c>
      <c r="U38" s="21">
        <v>0</v>
      </c>
      <c r="V38" s="21">
        <v>0</v>
      </c>
      <c r="W38" s="21">
        <v>0</v>
      </c>
      <c r="X38" s="21">
        <v>0</v>
      </c>
      <c r="Y38" s="21">
        <v>0</v>
      </c>
      <c r="Z38" s="21">
        <v>0</v>
      </c>
      <c r="AA38" s="21">
        <v>0</v>
      </c>
      <c r="AB38" s="21">
        <v>0</v>
      </c>
      <c r="AC38" s="21">
        <v>0</v>
      </c>
      <c r="AD38" s="21">
        <v>0</v>
      </c>
      <c r="AE38" s="21">
        <v>0</v>
      </c>
      <c r="AF38" s="21">
        <v>0</v>
      </c>
      <c r="AG38" s="21">
        <v>0</v>
      </c>
      <c r="AH38" s="21">
        <v>0</v>
      </c>
      <c r="AI38" s="21">
        <v>0</v>
      </c>
      <c r="AJ38" s="21">
        <v>0</v>
      </c>
      <c r="AK38" s="21">
        <v>0</v>
      </c>
      <c r="AL38" s="21">
        <v>0</v>
      </c>
      <c r="AM38" s="21">
        <v>0</v>
      </c>
      <c r="AN38" s="21">
        <v>0</v>
      </c>
      <c r="AO38" s="21">
        <v>0</v>
      </c>
      <c r="AP38" s="21">
        <v>0</v>
      </c>
      <c r="AQ38" s="21">
        <v>0</v>
      </c>
      <c r="AR38" s="21">
        <v>0</v>
      </c>
      <c r="AS38" s="21">
        <v>0</v>
      </c>
      <c r="AT38" s="21">
        <v>0</v>
      </c>
      <c r="AU38" s="21">
        <v>0</v>
      </c>
      <c r="AV38" s="21">
        <v>0</v>
      </c>
      <c r="AW38" s="21">
        <v>0</v>
      </c>
      <c r="AX38" s="21">
        <v>0</v>
      </c>
      <c r="AY38" s="21">
        <v>0</v>
      </c>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P38" s="172" t="str">
        <f t="shared" ca="1" si="2"/>
        <v/>
      </c>
      <c r="CR38" s="174" t="str">
        <f t="shared" ca="1" si="3"/>
        <v/>
      </c>
    </row>
    <row r="39" spans="2:96">
      <c r="B39" s="152" t="s">
        <v>248</v>
      </c>
      <c r="C39" s="14"/>
      <c r="D39" s="14"/>
      <c r="E39" s="21">
        <v>0</v>
      </c>
      <c r="F39" s="21">
        <v>0</v>
      </c>
      <c r="G39" s="21">
        <v>0</v>
      </c>
      <c r="H39" s="21">
        <v>0</v>
      </c>
      <c r="I39" s="21">
        <v>0</v>
      </c>
      <c r="J39" s="21">
        <v>0</v>
      </c>
      <c r="K39" s="21">
        <v>0</v>
      </c>
      <c r="L39" s="21">
        <v>0</v>
      </c>
      <c r="M39" s="21">
        <v>0</v>
      </c>
      <c r="N39" s="21">
        <v>0</v>
      </c>
      <c r="O39" s="21">
        <v>0</v>
      </c>
      <c r="P39" s="21">
        <v>475</v>
      </c>
      <c r="Q39" s="21">
        <v>0</v>
      </c>
      <c r="R39" s="21">
        <v>0</v>
      </c>
      <c r="S39" s="21">
        <v>0</v>
      </c>
      <c r="T39" s="21">
        <v>0</v>
      </c>
      <c r="U39" s="21">
        <v>0</v>
      </c>
      <c r="V39" s="21">
        <v>0</v>
      </c>
      <c r="W39" s="21">
        <v>0</v>
      </c>
      <c r="X39" s="21">
        <v>0</v>
      </c>
      <c r="Y39" s="21">
        <v>0</v>
      </c>
      <c r="Z39" s="21">
        <v>0</v>
      </c>
      <c r="AA39" s="21">
        <v>0</v>
      </c>
      <c r="AB39" s="21">
        <v>0</v>
      </c>
      <c r="AC39" s="21">
        <v>0</v>
      </c>
      <c r="AD39" s="21">
        <v>0</v>
      </c>
      <c r="AE39" s="21">
        <v>0</v>
      </c>
      <c r="AF39" s="21">
        <v>0</v>
      </c>
      <c r="AG39" s="21">
        <v>0</v>
      </c>
      <c r="AH39" s="21">
        <v>0</v>
      </c>
      <c r="AI39" s="21">
        <v>0</v>
      </c>
      <c r="AJ39" s="21">
        <v>0</v>
      </c>
      <c r="AK39" s="21">
        <v>0</v>
      </c>
      <c r="AL39" s="21">
        <v>0</v>
      </c>
      <c r="AM39" s="21">
        <v>0</v>
      </c>
      <c r="AN39" s="21">
        <v>0</v>
      </c>
      <c r="AO39" s="21">
        <v>0</v>
      </c>
      <c r="AP39" s="21">
        <v>0</v>
      </c>
      <c r="AQ39" s="21">
        <v>0</v>
      </c>
      <c r="AR39" s="21">
        <v>0</v>
      </c>
      <c r="AS39" s="21">
        <v>0</v>
      </c>
      <c r="AT39" s="21">
        <v>0</v>
      </c>
      <c r="AU39" s="21">
        <v>0</v>
      </c>
      <c r="AV39" s="21">
        <v>0</v>
      </c>
      <c r="AW39" s="21">
        <v>0</v>
      </c>
      <c r="AX39" s="21">
        <v>0</v>
      </c>
      <c r="AY39" s="21">
        <v>0</v>
      </c>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P39" s="172">
        <f t="shared" ca="1" si="2"/>
        <v>0</v>
      </c>
      <c r="CR39" s="174" t="str">
        <f t="shared" ca="1" si="3"/>
        <v/>
      </c>
    </row>
    <row r="40" spans="2:96">
      <c r="B40" s="152" t="s">
        <v>249</v>
      </c>
      <c r="C40" s="14"/>
      <c r="D40" s="14"/>
      <c r="E40" s="21">
        <v>0</v>
      </c>
      <c r="F40" s="21">
        <v>0</v>
      </c>
      <c r="G40" s="21">
        <v>0</v>
      </c>
      <c r="H40" s="21">
        <v>0</v>
      </c>
      <c r="I40" s="21">
        <v>0</v>
      </c>
      <c r="J40" s="21">
        <v>0</v>
      </c>
      <c r="K40" s="21">
        <v>0</v>
      </c>
      <c r="L40" s="21">
        <v>0</v>
      </c>
      <c r="M40" s="21">
        <v>0</v>
      </c>
      <c r="N40" s="21">
        <v>0</v>
      </c>
      <c r="O40" s="21">
        <v>0</v>
      </c>
      <c r="P40" s="21">
        <v>0</v>
      </c>
      <c r="Q40" s="21">
        <v>0</v>
      </c>
      <c r="R40" s="21">
        <v>0</v>
      </c>
      <c r="S40" s="21">
        <v>0</v>
      </c>
      <c r="T40" s="21">
        <v>0</v>
      </c>
      <c r="U40" s="21">
        <v>0</v>
      </c>
      <c r="V40" s="21">
        <v>0</v>
      </c>
      <c r="W40" s="21">
        <v>0</v>
      </c>
      <c r="X40" s="21">
        <v>0</v>
      </c>
      <c r="Y40" s="21">
        <v>0</v>
      </c>
      <c r="Z40" s="21">
        <v>0</v>
      </c>
      <c r="AA40" s="21">
        <v>0</v>
      </c>
      <c r="AB40" s="21">
        <v>0</v>
      </c>
      <c r="AC40" s="21">
        <v>0</v>
      </c>
      <c r="AD40" s="21">
        <v>0</v>
      </c>
      <c r="AE40" s="21">
        <v>0</v>
      </c>
      <c r="AF40" s="21">
        <v>0</v>
      </c>
      <c r="AG40" s="21">
        <v>0</v>
      </c>
      <c r="AH40" s="21">
        <v>0</v>
      </c>
      <c r="AI40" s="21">
        <v>0</v>
      </c>
      <c r="AJ40" s="21">
        <v>0</v>
      </c>
      <c r="AK40" s="21">
        <v>0</v>
      </c>
      <c r="AL40" s="21">
        <v>0</v>
      </c>
      <c r="AM40" s="21">
        <v>0</v>
      </c>
      <c r="AN40" s="21">
        <v>0</v>
      </c>
      <c r="AO40" s="21">
        <v>0</v>
      </c>
      <c r="AP40" s="21">
        <v>0</v>
      </c>
      <c r="AQ40" s="21">
        <v>0</v>
      </c>
      <c r="AR40" s="21">
        <v>0</v>
      </c>
      <c r="AS40" s="21">
        <v>0</v>
      </c>
      <c r="AT40" s="21">
        <v>0</v>
      </c>
      <c r="AU40" s="21">
        <v>0</v>
      </c>
      <c r="AV40" s="21">
        <v>0</v>
      </c>
      <c r="AW40" s="21">
        <v>0</v>
      </c>
      <c r="AX40" s="21">
        <v>0</v>
      </c>
      <c r="AY40" s="21">
        <v>0</v>
      </c>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P40" s="172" t="str">
        <f t="shared" ca="1" si="2"/>
        <v/>
      </c>
      <c r="CR40" s="174" t="str">
        <f t="shared" ca="1" si="3"/>
        <v/>
      </c>
    </row>
    <row r="41" spans="2:96">
      <c r="B41" s="152" t="s">
        <v>250</v>
      </c>
      <c r="C41" s="14"/>
      <c r="D41" s="14"/>
      <c r="E41" s="21">
        <v>0</v>
      </c>
      <c r="F41" s="21">
        <v>0</v>
      </c>
      <c r="G41" s="21">
        <v>0</v>
      </c>
      <c r="H41" s="21">
        <v>0</v>
      </c>
      <c r="I41" s="21">
        <v>0</v>
      </c>
      <c r="J41" s="21">
        <v>0</v>
      </c>
      <c r="K41" s="21">
        <v>0</v>
      </c>
      <c r="L41" s="21">
        <v>0</v>
      </c>
      <c r="M41" s="21">
        <v>0</v>
      </c>
      <c r="N41" s="21">
        <v>0</v>
      </c>
      <c r="O41" s="21">
        <v>0</v>
      </c>
      <c r="P41" s="21">
        <v>0</v>
      </c>
      <c r="Q41" s="21">
        <v>0</v>
      </c>
      <c r="R41" s="21">
        <v>0</v>
      </c>
      <c r="S41" s="21">
        <v>0</v>
      </c>
      <c r="T41" s="21">
        <v>0</v>
      </c>
      <c r="U41" s="21">
        <v>200</v>
      </c>
      <c r="V41" s="21">
        <v>0</v>
      </c>
      <c r="W41" s="21">
        <v>20</v>
      </c>
      <c r="X41" s="21">
        <v>30</v>
      </c>
      <c r="Y41" s="21">
        <v>30</v>
      </c>
      <c r="Z41" s="21">
        <v>30</v>
      </c>
      <c r="AA41" s="21">
        <v>30</v>
      </c>
      <c r="AB41" s="21">
        <v>30</v>
      </c>
      <c r="AC41" s="21">
        <v>20</v>
      </c>
      <c r="AD41" s="21">
        <v>20</v>
      </c>
      <c r="AE41" s="21">
        <v>20</v>
      </c>
      <c r="AF41" s="21">
        <v>30</v>
      </c>
      <c r="AG41" s="21">
        <v>30</v>
      </c>
      <c r="AH41" s="21">
        <v>30</v>
      </c>
      <c r="AI41" s="21">
        <v>30</v>
      </c>
      <c r="AJ41" s="21">
        <v>30</v>
      </c>
      <c r="AK41" s="21">
        <v>30</v>
      </c>
      <c r="AL41" s="21">
        <v>30</v>
      </c>
      <c r="AM41" s="21">
        <v>30</v>
      </c>
      <c r="AN41" s="21">
        <v>30</v>
      </c>
      <c r="AO41" s="21">
        <v>10</v>
      </c>
      <c r="AP41" s="21">
        <v>0</v>
      </c>
      <c r="AQ41" s="21">
        <v>80</v>
      </c>
      <c r="AR41" s="21">
        <v>30</v>
      </c>
      <c r="AS41" s="21">
        <v>30</v>
      </c>
      <c r="AT41" s="21">
        <v>128</v>
      </c>
      <c r="AU41" s="21">
        <v>0</v>
      </c>
      <c r="AV41" s="21">
        <v>0</v>
      </c>
      <c r="AW41" s="21">
        <v>0</v>
      </c>
      <c r="AX41" s="21">
        <v>0</v>
      </c>
      <c r="AY41" s="21">
        <v>0</v>
      </c>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P41" s="172">
        <f t="shared" ca="1" si="2"/>
        <v>0</v>
      </c>
      <c r="CR41" s="174" t="str">
        <f t="shared" ca="1" si="3"/>
        <v/>
      </c>
    </row>
    <row r="42" spans="2:96">
      <c r="B42" s="152" t="s">
        <v>251</v>
      </c>
      <c r="C42" s="14"/>
      <c r="D42" s="14"/>
      <c r="E42" s="21">
        <v>0</v>
      </c>
      <c r="F42" s="21">
        <v>-10</v>
      </c>
      <c r="G42" s="21">
        <v>10</v>
      </c>
      <c r="H42" s="21">
        <v>0</v>
      </c>
      <c r="I42" s="21">
        <v>0</v>
      </c>
      <c r="J42" s="21">
        <v>0</v>
      </c>
      <c r="K42" s="21">
        <v>0</v>
      </c>
      <c r="L42" s="21">
        <v>0</v>
      </c>
      <c r="M42" s="21">
        <v>0</v>
      </c>
      <c r="N42" s="21">
        <v>0</v>
      </c>
      <c r="O42" s="21">
        <v>0</v>
      </c>
      <c r="P42" s="21">
        <v>0</v>
      </c>
      <c r="Q42" s="21">
        <v>0</v>
      </c>
      <c r="R42" s="21">
        <v>0</v>
      </c>
      <c r="S42" s="21">
        <v>0</v>
      </c>
      <c r="T42" s="21">
        <v>0</v>
      </c>
      <c r="U42" s="21">
        <v>0</v>
      </c>
      <c r="V42" s="21">
        <v>0</v>
      </c>
      <c r="W42" s="21">
        <v>0</v>
      </c>
      <c r="X42" s="21">
        <v>0</v>
      </c>
      <c r="Y42" s="21">
        <v>0</v>
      </c>
      <c r="Z42" s="21">
        <v>0</v>
      </c>
      <c r="AA42" s="21">
        <v>0</v>
      </c>
      <c r="AB42" s="21">
        <v>-4208</v>
      </c>
      <c r="AC42" s="21">
        <v>-449</v>
      </c>
      <c r="AD42" s="21">
        <v>449</v>
      </c>
      <c r="AE42" s="21">
        <v>0</v>
      </c>
      <c r="AF42" s="21">
        <v>-108383</v>
      </c>
      <c r="AG42" s="21">
        <v>0</v>
      </c>
      <c r="AH42" s="21">
        <v>0</v>
      </c>
      <c r="AI42" s="21">
        <v>-8</v>
      </c>
      <c r="AJ42" s="21">
        <v>-27</v>
      </c>
      <c r="AK42" s="21">
        <v>0</v>
      </c>
      <c r="AL42" s="21">
        <v>0</v>
      </c>
      <c r="AM42" s="21">
        <v>0</v>
      </c>
      <c r="AN42" s="21">
        <v>0</v>
      </c>
      <c r="AO42" s="21">
        <v>-373</v>
      </c>
      <c r="AP42" s="21">
        <v>-264</v>
      </c>
      <c r="AQ42" s="21">
        <v>512</v>
      </c>
      <c r="AR42" s="21">
        <v>0</v>
      </c>
      <c r="AS42" s="21">
        <v>0</v>
      </c>
      <c r="AT42" s="21">
        <v>0</v>
      </c>
      <c r="AU42" s="21">
        <v>0</v>
      </c>
      <c r="AV42" s="21">
        <v>0</v>
      </c>
      <c r="AW42" s="21">
        <v>0</v>
      </c>
      <c r="AX42" s="21">
        <v>0</v>
      </c>
      <c r="AY42" s="21">
        <v>0</v>
      </c>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P42" s="172">
        <f t="shared" ca="1" si="2"/>
        <v>0</v>
      </c>
      <c r="CR42" s="174" t="str">
        <f t="shared" ca="1" si="3"/>
        <v/>
      </c>
    </row>
    <row r="43" spans="2:96">
      <c r="B43" s="152" t="s">
        <v>252</v>
      </c>
      <c r="C43" s="14"/>
      <c r="D43" s="14"/>
      <c r="E43" s="21">
        <v>0</v>
      </c>
      <c r="F43" s="21">
        <v>0</v>
      </c>
      <c r="G43" s="21">
        <v>0</v>
      </c>
      <c r="H43" s="21">
        <v>498</v>
      </c>
      <c r="I43" s="21">
        <v>0</v>
      </c>
      <c r="J43" s="21">
        <v>0</v>
      </c>
      <c r="K43" s="21">
        <v>0</v>
      </c>
      <c r="L43" s="21">
        <v>0</v>
      </c>
      <c r="M43" s="21">
        <v>0</v>
      </c>
      <c r="N43" s="21">
        <v>0</v>
      </c>
      <c r="O43" s="21">
        <v>0</v>
      </c>
      <c r="P43" s="21">
        <v>0</v>
      </c>
      <c r="Q43" s="21">
        <v>0</v>
      </c>
      <c r="R43" s="21">
        <v>0</v>
      </c>
      <c r="S43" s="21">
        <v>0</v>
      </c>
      <c r="T43" s="21">
        <v>0</v>
      </c>
      <c r="U43" s="21">
        <v>0</v>
      </c>
      <c r="V43" s="21">
        <v>0</v>
      </c>
      <c r="W43" s="21">
        <v>0</v>
      </c>
      <c r="X43" s="21">
        <v>0</v>
      </c>
      <c r="Y43" s="21">
        <v>0</v>
      </c>
      <c r="Z43" s="21">
        <v>0</v>
      </c>
      <c r="AA43" s="21">
        <v>0</v>
      </c>
      <c r="AB43" s="21">
        <v>0</v>
      </c>
      <c r="AC43" s="21">
        <v>0</v>
      </c>
      <c r="AD43" s="21">
        <v>0</v>
      </c>
      <c r="AE43" s="21">
        <v>0</v>
      </c>
      <c r="AF43" s="21">
        <v>0</v>
      </c>
      <c r="AG43" s="21">
        <v>0</v>
      </c>
      <c r="AH43" s="21">
        <v>0</v>
      </c>
      <c r="AI43" s="21">
        <v>0</v>
      </c>
      <c r="AJ43" s="21">
        <v>0</v>
      </c>
      <c r="AK43" s="21">
        <v>0</v>
      </c>
      <c r="AL43" s="21">
        <v>0</v>
      </c>
      <c r="AM43" s="21">
        <v>0</v>
      </c>
      <c r="AN43" s="21">
        <v>0</v>
      </c>
      <c r="AO43" s="21">
        <v>0</v>
      </c>
      <c r="AP43" s="21">
        <v>0</v>
      </c>
      <c r="AQ43" s="21">
        <v>0</v>
      </c>
      <c r="AR43" s="21">
        <v>0</v>
      </c>
      <c r="AS43" s="21">
        <v>0</v>
      </c>
      <c r="AT43" s="21">
        <v>0</v>
      </c>
      <c r="AU43" s="21">
        <v>0</v>
      </c>
      <c r="AV43" s="21">
        <v>0</v>
      </c>
      <c r="AW43" s="21">
        <v>0</v>
      </c>
      <c r="AX43" s="21">
        <v>0</v>
      </c>
      <c r="AY43" s="21">
        <v>0</v>
      </c>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P43" s="172">
        <f t="shared" ca="1" si="2"/>
        <v>0</v>
      </c>
      <c r="CR43" s="174" t="str">
        <f t="shared" ca="1" si="3"/>
        <v/>
      </c>
    </row>
    <row r="44" spans="2:96">
      <c r="B44" s="152" t="s">
        <v>253</v>
      </c>
      <c r="C44" s="14"/>
      <c r="D44" s="14"/>
      <c r="E44" s="21">
        <v>0</v>
      </c>
      <c r="F44" s="21">
        <v>0</v>
      </c>
      <c r="G44" s="21">
        <v>0</v>
      </c>
      <c r="H44" s="21">
        <v>0</v>
      </c>
      <c r="I44" s="21">
        <v>0</v>
      </c>
      <c r="J44" s="21">
        <v>0</v>
      </c>
      <c r="K44" s="21">
        <v>0</v>
      </c>
      <c r="L44" s="21">
        <v>0</v>
      </c>
      <c r="M44" s="21">
        <v>0</v>
      </c>
      <c r="N44" s="21">
        <v>0</v>
      </c>
      <c r="O44" s="21">
        <v>0</v>
      </c>
      <c r="P44" s="21">
        <v>0</v>
      </c>
      <c r="Q44" s="21">
        <v>0</v>
      </c>
      <c r="R44" s="21">
        <v>0</v>
      </c>
      <c r="S44" s="21">
        <v>0</v>
      </c>
      <c r="T44" s="21">
        <v>0</v>
      </c>
      <c r="U44" s="21">
        <v>0</v>
      </c>
      <c r="V44" s="21">
        <v>0</v>
      </c>
      <c r="W44" s="21">
        <v>0</v>
      </c>
      <c r="X44" s="21">
        <v>0</v>
      </c>
      <c r="Y44" s="21">
        <v>0</v>
      </c>
      <c r="Z44" s="21">
        <v>0</v>
      </c>
      <c r="AA44" s="21">
        <v>0</v>
      </c>
      <c r="AB44" s="21">
        <v>0</v>
      </c>
      <c r="AC44" s="21">
        <v>0</v>
      </c>
      <c r="AD44" s="21">
        <v>-106531</v>
      </c>
      <c r="AE44" s="21">
        <v>0</v>
      </c>
      <c r="AF44" s="21">
        <v>106531</v>
      </c>
      <c r="AG44" s="21">
        <v>0</v>
      </c>
      <c r="AH44" s="21">
        <v>0</v>
      </c>
      <c r="AI44" s="21">
        <v>0</v>
      </c>
      <c r="AJ44" s="21">
        <v>0</v>
      </c>
      <c r="AK44" s="21">
        <v>0</v>
      </c>
      <c r="AL44" s="21">
        <v>0</v>
      </c>
      <c r="AM44" s="21">
        <v>0</v>
      </c>
      <c r="AN44" s="21">
        <v>0</v>
      </c>
      <c r="AO44" s="21">
        <v>0</v>
      </c>
      <c r="AP44" s="21">
        <v>0</v>
      </c>
      <c r="AQ44" s="21">
        <v>0</v>
      </c>
      <c r="AR44" s="21">
        <v>0</v>
      </c>
      <c r="AS44" s="21">
        <v>0</v>
      </c>
      <c r="AT44" s="21">
        <v>0</v>
      </c>
      <c r="AU44" s="21">
        <v>0</v>
      </c>
      <c r="AV44" s="21">
        <v>0</v>
      </c>
      <c r="AW44" s="21">
        <v>0</v>
      </c>
      <c r="AX44" s="21">
        <v>0</v>
      </c>
      <c r="AY44" s="21">
        <v>0</v>
      </c>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P44" s="172" t="str">
        <f t="shared" ca="1" si="2"/>
        <v/>
      </c>
      <c r="CR44" s="174" t="str">
        <f t="shared" ca="1" si="3"/>
        <v/>
      </c>
    </row>
    <row r="45" spans="2:96">
      <c r="B45" s="152" t="s">
        <v>254</v>
      </c>
      <c r="C45" s="14"/>
      <c r="D45" s="14"/>
      <c r="E45" s="21">
        <v>0</v>
      </c>
      <c r="F45" s="21">
        <v>0</v>
      </c>
      <c r="G45" s="21">
        <v>0</v>
      </c>
      <c r="H45" s="21">
        <v>0</v>
      </c>
      <c r="I45" s="21">
        <v>0</v>
      </c>
      <c r="J45" s="21">
        <v>0</v>
      </c>
      <c r="K45" s="21">
        <v>0</v>
      </c>
      <c r="L45" s="21">
        <v>0</v>
      </c>
      <c r="M45" s="21">
        <v>0</v>
      </c>
      <c r="N45" s="21">
        <v>0</v>
      </c>
      <c r="O45" s="21">
        <v>0</v>
      </c>
      <c r="P45" s="21">
        <v>0</v>
      </c>
      <c r="Q45" s="21">
        <v>0</v>
      </c>
      <c r="R45" s="21">
        <v>0</v>
      </c>
      <c r="S45" s="21">
        <v>0</v>
      </c>
      <c r="T45" s="21">
        <v>0</v>
      </c>
      <c r="U45" s="21">
        <v>0</v>
      </c>
      <c r="V45" s="21">
        <v>0</v>
      </c>
      <c r="W45" s="21">
        <v>0</v>
      </c>
      <c r="X45" s="21">
        <v>0</v>
      </c>
      <c r="Y45" s="21">
        <v>0</v>
      </c>
      <c r="Z45" s="21">
        <v>0</v>
      </c>
      <c r="AA45" s="21">
        <v>0</v>
      </c>
      <c r="AB45" s="21">
        <v>0</v>
      </c>
      <c r="AC45" s="21">
        <v>0</v>
      </c>
      <c r="AD45" s="21">
        <v>0</v>
      </c>
      <c r="AE45" s="21">
        <v>0</v>
      </c>
      <c r="AF45" s="21">
        <v>0</v>
      </c>
      <c r="AG45" s="21">
        <v>0</v>
      </c>
      <c r="AH45" s="21">
        <v>0</v>
      </c>
      <c r="AI45" s="21">
        <v>0</v>
      </c>
      <c r="AJ45" s="21">
        <v>0</v>
      </c>
      <c r="AK45" s="21">
        <v>0</v>
      </c>
      <c r="AL45" s="21">
        <v>0</v>
      </c>
      <c r="AM45" s="21">
        <v>0</v>
      </c>
      <c r="AN45" s="21">
        <v>0</v>
      </c>
      <c r="AO45" s="21">
        <v>0</v>
      </c>
      <c r="AP45" s="21">
        <v>0</v>
      </c>
      <c r="AQ45" s="21">
        <v>0</v>
      </c>
      <c r="AR45" s="21">
        <v>0</v>
      </c>
      <c r="AS45" s="21">
        <v>0</v>
      </c>
      <c r="AT45" s="21">
        <v>0</v>
      </c>
      <c r="AU45" s="21">
        <v>0</v>
      </c>
      <c r="AV45" s="21">
        <v>0</v>
      </c>
      <c r="AW45" s="21">
        <v>0</v>
      </c>
      <c r="AX45" s="21">
        <v>0</v>
      </c>
      <c r="AY45" s="21">
        <v>0</v>
      </c>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P45" s="172" t="str">
        <f t="shared" ca="1" si="2"/>
        <v/>
      </c>
      <c r="CR45" s="174" t="str">
        <f t="shared" ca="1" si="3"/>
        <v/>
      </c>
    </row>
    <row r="46" spans="2:96">
      <c r="B46" s="152" t="s">
        <v>255</v>
      </c>
      <c r="C46" s="14"/>
      <c r="D46" s="14"/>
      <c r="E46" s="21">
        <v>0</v>
      </c>
      <c r="F46" s="21">
        <v>0</v>
      </c>
      <c r="G46" s="21">
        <v>0</v>
      </c>
      <c r="H46" s="21">
        <v>0</v>
      </c>
      <c r="I46" s="21">
        <v>0</v>
      </c>
      <c r="J46" s="21">
        <v>0</v>
      </c>
      <c r="K46" s="21">
        <v>0</v>
      </c>
      <c r="L46" s="21">
        <v>0</v>
      </c>
      <c r="M46" s="21">
        <v>0</v>
      </c>
      <c r="N46" s="21">
        <v>0</v>
      </c>
      <c r="O46" s="21">
        <v>0</v>
      </c>
      <c r="P46" s="21">
        <v>0</v>
      </c>
      <c r="Q46" s="21">
        <v>0</v>
      </c>
      <c r="R46" s="21">
        <v>0</v>
      </c>
      <c r="S46" s="21">
        <v>0</v>
      </c>
      <c r="T46" s="21">
        <v>0</v>
      </c>
      <c r="U46" s="21">
        <v>0</v>
      </c>
      <c r="V46" s="21">
        <v>0</v>
      </c>
      <c r="W46" s="21">
        <v>0</v>
      </c>
      <c r="X46" s="21">
        <v>0</v>
      </c>
      <c r="Y46" s="21">
        <v>0</v>
      </c>
      <c r="Z46" s="21">
        <v>1</v>
      </c>
      <c r="AA46" s="21">
        <v>-1</v>
      </c>
      <c r="AB46" s="21">
        <v>0</v>
      </c>
      <c r="AC46" s="21">
        <v>0</v>
      </c>
      <c r="AD46" s="21">
        <v>19203</v>
      </c>
      <c r="AE46" s="21">
        <v>253</v>
      </c>
      <c r="AF46" s="21">
        <v>-633</v>
      </c>
      <c r="AG46" s="21">
        <v>0</v>
      </c>
      <c r="AH46" s="21">
        <v>0</v>
      </c>
      <c r="AI46" s="21">
        <v>0</v>
      </c>
      <c r="AJ46" s="21">
        <v>0</v>
      </c>
      <c r="AK46" s="21">
        <v>0</v>
      </c>
      <c r="AL46" s="21">
        <v>0</v>
      </c>
      <c r="AM46" s="21">
        <v>0</v>
      </c>
      <c r="AN46" s="21">
        <v>0</v>
      </c>
      <c r="AO46" s="21">
        <v>0</v>
      </c>
      <c r="AP46" s="21">
        <v>0</v>
      </c>
      <c r="AQ46" s="21">
        <v>0</v>
      </c>
      <c r="AR46" s="21">
        <v>0</v>
      </c>
      <c r="AS46" s="21">
        <v>0</v>
      </c>
      <c r="AT46" s="21">
        <v>0</v>
      </c>
      <c r="AU46" s="21">
        <v>0</v>
      </c>
      <c r="AV46" s="21">
        <v>0</v>
      </c>
      <c r="AW46" s="21">
        <v>0</v>
      </c>
      <c r="AX46" s="21">
        <v>0</v>
      </c>
      <c r="AY46" s="21">
        <v>0</v>
      </c>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P46" s="172">
        <f t="shared" ca="1" si="2"/>
        <v>0</v>
      </c>
      <c r="CR46" s="174" t="str">
        <f t="shared" ca="1" si="3"/>
        <v/>
      </c>
    </row>
    <row r="47" spans="2:96">
      <c r="B47" s="152" t="s">
        <v>256</v>
      </c>
      <c r="C47" s="14"/>
      <c r="D47" s="14"/>
      <c r="E47" s="21">
        <v>23</v>
      </c>
      <c r="F47" s="21">
        <v>13</v>
      </c>
      <c r="G47" s="21">
        <v>16</v>
      </c>
      <c r="H47" s="21">
        <v>-27</v>
      </c>
      <c r="I47" s="21">
        <v>0</v>
      </c>
      <c r="J47" s="21">
        <v>0</v>
      </c>
      <c r="K47" s="21">
        <v>8</v>
      </c>
      <c r="L47" s="21">
        <v>8</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23</v>
      </c>
      <c r="AE47" s="21">
        <v>6</v>
      </c>
      <c r="AF47" s="21">
        <v>3</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P47" s="172">
        <f t="shared" ca="1" si="2"/>
        <v>0</v>
      </c>
      <c r="CR47" s="174" t="str">
        <f t="shared" ca="1" si="3"/>
        <v/>
      </c>
    </row>
    <row r="48" spans="2:96">
      <c r="B48" s="152" t="s">
        <v>257</v>
      </c>
      <c r="C48" s="14"/>
      <c r="D48" s="14"/>
      <c r="E48" s="21">
        <v>0</v>
      </c>
      <c r="F48" s="21">
        <v>0</v>
      </c>
      <c r="G48" s="21">
        <v>0</v>
      </c>
      <c r="H48" s="21">
        <v>0</v>
      </c>
      <c r="I48" s="21">
        <v>0</v>
      </c>
      <c r="J48" s="21">
        <v>0</v>
      </c>
      <c r="K48" s="21">
        <v>0</v>
      </c>
      <c r="L48" s="21">
        <v>0</v>
      </c>
      <c r="M48" s="21">
        <v>0</v>
      </c>
      <c r="N48" s="21">
        <v>0</v>
      </c>
      <c r="O48" s="21">
        <v>0</v>
      </c>
      <c r="P48" s="21">
        <v>0</v>
      </c>
      <c r="Q48" s="21">
        <v>0</v>
      </c>
      <c r="R48" s="21">
        <v>0</v>
      </c>
      <c r="S48" s="21">
        <v>0</v>
      </c>
      <c r="T48" s="21">
        <v>0</v>
      </c>
      <c r="U48" s="21">
        <v>0</v>
      </c>
      <c r="V48" s="21">
        <v>0</v>
      </c>
      <c r="W48" s="21">
        <v>0</v>
      </c>
      <c r="X48" s="21">
        <v>0</v>
      </c>
      <c r="Y48" s="21">
        <v>0</v>
      </c>
      <c r="Z48" s="21">
        <v>0</v>
      </c>
      <c r="AA48" s="21">
        <v>0</v>
      </c>
      <c r="AB48" s="21">
        <v>0</v>
      </c>
      <c r="AC48" s="21">
        <v>0</v>
      </c>
      <c r="AD48" s="21">
        <v>0</v>
      </c>
      <c r="AE48" s="21">
        <v>0</v>
      </c>
      <c r="AF48" s="21">
        <v>0</v>
      </c>
      <c r="AG48" s="21">
        <v>0</v>
      </c>
      <c r="AH48" s="21">
        <v>0</v>
      </c>
      <c r="AI48" s="21">
        <v>0</v>
      </c>
      <c r="AJ48" s="21">
        <v>0</v>
      </c>
      <c r="AK48" s="21">
        <v>0</v>
      </c>
      <c r="AL48" s="21">
        <v>0</v>
      </c>
      <c r="AM48" s="21">
        <v>0</v>
      </c>
      <c r="AN48" s="21">
        <v>0</v>
      </c>
      <c r="AO48" s="21">
        <v>0</v>
      </c>
      <c r="AP48" s="21">
        <v>0</v>
      </c>
      <c r="AQ48" s="21">
        <v>0</v>
      </c>
      <c r="AR48" s="21">
        <v>0</v>
      </c>
      <c r="AS48" s="21">
        <v>0</v>
      </c>
      <c r="AT48" s="21">
        <v>0</v>
      </c>
      <c r="AU48" s="21">
        <v>0</v>
      </c>
      <c r="AV48" s="21">
        <v>0</v>
      </c>
      <c r="AW48" s="21">
        <v>0</v>
      </c>
      <c r="AX48" s="21">
        <v>0</v>
      </c>
      <c r="AY48" s="21">
        <v>0</v>
      </c>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P48" s="172" t="str">
        <f t="shared" ca="1" si="2"/>
        <v/>
      </c>
      <c r="CR48" s="174" t="str">
        <f t="shared" ca="1" si="3"/>
        <v/>
      </c>
    </row>
    <row r="49" spans="2:96">
      <c r="B49" s="154" t="s">
        <v>258</v>
      </c>
      <c r="C49" s="15"/>
      <c r="D49" s="15"/>
      <c r="E49" s="22">
        <v>-4472</v>
      </c>
      <c r="F49" s="22">
        <v>-9998</v>
      </c>
      <c r="G49" s="22">
        <v>-4884</v>
      </c>
      <c r="H49" s="22">
        <v>-3162</v>
      </c>
      <c r="I49" s="22">
        <v>-4079</v>
      </c>
      <c r="J49" s="22">
        <v>-5098</v>
      </c>
      <c r="K49" s="22">
        <v>-4501</v>
      </c>
      <c r="L49" s="22">
        <v>-4467</v>
      </c>
      <c r="M49" s="22">
        <v>-4409</v>
      </c>
      <c r="N49" s="22">
        <v>-3923</v>
      </c>
      <c r="O49" s="22">
        <v>-3210</v>
      </c>
      <c r="P49" s="22">
        <v>-4121</v>
      </c>
      <c r="Q49" s="22">
        <v>-4529</v>
      </c>
      <c r="R49" s="22">
        <v>-10082</v>
      </c>
      <c r="S49" s="22">
        <v>-2939</v>
      </c>
      <c r="T49" s="22">
        <v>-12581</v>
      </c>
      <c r="U49" s="22">
        <v>-5262</v>
      </c>
      <c r="V49" s="22">
        <v>-5719</v>
      </c>
      <c r="W49" s="22">
        <v>-9147</v>
      </c>
      <c r="X49" s="22">
        <v>-6875</v>
      </c>
      <c r="Y49" s="22">
        <v>-21129</v>
      </c>
      <c r="Z49" s="22">
        <v>-16201</v>
      </c>
      <c r="AA49" s="22">
        <v>-14009</v>
      </c>
      <c r="AB49" s="22">
        <v>-5007</v>
      </c>
      <c r="AC49" s="22">
        <v>-11033</v>
      </c>
      <c r="AD49" s="22">
        <v>-105179</v>
      </c>
      <c r="AE49" s="22">
        <v>-23406</v>
      </c>
      <c r="AF49" s="22">
        <v>-35987</v>
      </c>
      <c r="AG49" s="22">
        <v>-41188</v>
      </c>
      <c r="AH49" s="22">
        <v>-21329</v>
      </c>
      <c r="AI49" s="22">
        <v>-22600</v>
      </c>
      <c r="AJ49" s="22">
        <v>-39696</v>
      </c>
      <c r="AK49" s="22">
        <v>-24386</v>
      </c>
      <c r="AL49" s="22">
        <v>-17392</v>
      </c>
      <c r="AM49" s="22">
        <v>-35569</v>
      </c>
      <c r="AN49" s="22">
        <v>-31182</v>
      </c>
      <c r="AO49" s="22">
        <v>-18572</v>
      </c>
      <c r="AP49" s="22">
        <v>-12410</v>
      </c>
      <c r="AQ49" s="22">
        <v>-8558</v>
      </c>
      <c r="AR49" s="22">
        <v>-7927</v>
      </c>
      <c r="AS49" s="22">
        <v>-9740</v>
      </c>
      <c r="AT49" s="22">
        <v>-3837</v>
      </c>
      <c r="AU49" s="22">
        <v>-2647</v>
      </c>
      <c r="AV49" s="22">
        <v>-12902</v>
      </c>
      <c r="AW49" s="22">
        <v>-12935</v>
      </c>
      <c r="AX49" s="22">
        <v>-12809</v>
      </c>
      <c r="AY49" s="22">
        <v>-2721</v>
      </c>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P49" s="172">
        <f t="shared" ca="1" si="2"/>
        <v>-74</v>
      </c>
      <c r="CR49" s="174">
        <f t="shared" ca="1" si="3"/>
        <v>1.0279561768039289</v>
      </c>
    </row>
    <row r="50" spans="2:96">
      <c r="B50" s="159"/>
      <c r="C50" s="1"/>
      <c r="D50" s="1"/>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P50" s="172" t="str">
        <f t="shared" ca="1" si="2"/>
        <v/>
      </c>
      <c r="CR50" s="174" t="str">
        <f t="shared" ca="1" si="3"/>
        <v/>
      </c>
    </row>
    <row r="51" spans="2:96" ht="28.5" customHeight="1">
      <c r="B51" s="150" t="s">
        <v>259</v>
      </c>
      <c r="C51" s="84"/>
      <c r="D51" s="84"/>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v>0</v>
      </c>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P51" s="172" t="str">
        <f t="shared" ca="1" si="2"/>
        <v/>
      </c>
      <c r="CR51" s="174" t="str">
        <f t="shared" ca="1" si="3"/>
        <v/>
      </c>
    </row>
    <row r="52" spans="2:96">
      <c r="B52" s="152" t="s">
        <v>260</v>
      </c>
      <c r="C52" s="14"/>
      <c r="D52" s="14"/>
      <c r="E52" s="21">
        <v>0</v>
      </c>
      <c r="F52" s="21">
        <v>0</v>
      </c>
      <c r="G52" s="21">
        <v>0</v>
      </c>
      <c r="H52" s="21">
        <v>0</v>
      </c>
      <c r="I52" s="21">
        <v>0</v>
      </c>
      <c r="J52" s="21">
        <v>0</v>
      </c>
      <c r="K52" s="21">
        <v>0</v>
      </c>
      <c r="L52" s="21">
        <v>0</v>
      </c>
      <c r="M52" s="21">
        <v>0</v>
      </c>
      <c r="N52" s="21">
        <v>0</v>
      </c>
      <c r="O52" s="21">
        <v>0</v>
      </c>
      <c r="P52" s="21">
        <v>0</v>
      </c>
      <c r="Q52" s="21">
        <v>0</v>
      </c>
      <c r="R52" s="21">
        <v>0</v>
      </c>
      <c r="S52" s="21">
        <v>0</v>
      </c>
      <c r="T52" s="21">
        <v>0</v>
      </c>
      <c r="U52" s="21">
        <v>0</v>
      </c>
      <c r="V52" s="21">
        <v>0</v>
      </c>
      <c r="W52" s="21">
        <v>0</v>
      </c>
      <c r="X52" s="21">
        <v>0</v>
      </c>
      <c r="Y52" s="21">
        <v>0</v>
      </c>
      <c r="Z52" s="21">
        <v>0</v>
      </c>
      <c r="AA52" s="21">
        <v>0</v>
      </c>
      <c r="AB52" s="21">
        <v>0</v>
      </c>
      <c r="AC52" s="21">
        <v>0</v>
      </c>
      <c r="AD52" s="21">
        <v>0</v>
      </c>
      <c r="AE52" s="21">
        <v>0</v>
      </c>
      <c r="AF52" s="21">
        <v>0</v>
      </c>
      <c r="AG52" s="21">
        <v>0</v>
      </c>
      <c r="AH52" s="21">
        <v>0</v>
      </c>
      <c r="AI52" s="21">
        <v>0</v>
      </c>
      <c r="AJ52" s="21">
        <v>0</v>
      </c>
      <c r="AK52" s="21">
        <v>0</v>
      </c>
      <c r="AL52" s="21">
        <v>0</v>
      </c>
      <c r="AM52" s="21">
        <v>0</v>
      </c>
      <c r="AN52" s="21">
        <v>0</v>
      </c>
      <c r="AO52" s="21">
        <v>0</v>
      </c>
      <c r="AP52" s="21">
        <v>0</v>
      </c>
      <c r="AQ52" s="21">
        <v>0</v>
      </c>
      <c r="AR52" s="21">
        <v>0</v>
      </c>
      <c r="AS52" s="21">
        <v>0</v>
      </c>
      <c r="AT52" s="21">
        <v>0</v>
      </c>
      <c r="AU52" s="21">
        <v>0</v>
      </c>
      <c r="AV52" s="21">
        <v>0</v>
      </c>
      <c r="AW52" s="21">
        <v>0</v>
      </c>
      <c r="AX52" s="21">
        <v>0</v>
      </c>
      <c r="AY52" s="21">
        <v>0</v>
      </c>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P52" s="172" t="str">
        <f t="shared" ca="1" si="2"/>
        <v/>
      </c>
      <c r="CR52" s="174" t="str">
        <f t="shared" ca="1" si="3"/>
        <v/>
      </c>
    </row>
    <row r="53" spans="2:96">
      <c r="B53" s="152" t="s">
        <v>261</v>
      </c>
      <c r="C53" s="14"/>
      <c r="D53" s="14"/>
      <c r="E53" s="21">
        <v>0</v>
      </c>
      <c r="F53" s="21">
        <v>0</v>
      </c>
      <c r="G53" s="21">
        <v>0</v>
      </c>
      <c r="H53" s="21">
        <v>0</v>
      </c>
      <c r="I53" s="21">
        <v>0</v>
      </c>
      <c r="J53" s="21">
        <v>0</v>
      </c>
      <c r="K53" s="21">
        <v>0</v>
      </c>
      <c r="L53" s="21">
        <v>0</v>
      </c>
      <c r="M53" s="21">
        <v>0</v>
      </c>
      <c r="N53" s="21">
        <v>0</v>
      </c>
      <c r="O53" s="21">
        <v>0</v>
      </c>
      <c r="P53" s="21">
        <v>0</v>
      </c>
      <c r="Q53" s="21">
        <v>0</v>
      </c>
      <c r="R53" s="21">
        <v>0</v>
      </c>
      <c r="S53" s="21">
        <v>0</v>
      </c>
      <c r="T53" s="21">
        <v>0</v>
      </c>
      <c r="U53" s="21">
        <v>0</v>
      </c>
      <c r="V53" s="21">
        <v>0</v>
      </c>
      <c r="W53" s="21">
        <v>0</v>
      </c>
      <c r="X53" s="21">
        <v>0</v>
      </c>
      <c r="Y53" s="21">
        <v>0</v>
      </c>
      <c r="Z53" s="21">
        <v>0</v>
      </c>
      <c r="AA53" s="21">
        <v>0</v>
      </c>
      <c r="AB53" s="21">
        <v>0</v>
      </c>
      <c r="AC53" s="21">
        <v>0</v>
      </c>
      <c r="AD53" s="21">
        <v>0</v>
      </c>
      <c r="AE53" s="21">
        <v>0</v>
      </c>
      <c r="AF53" s="21">
        <v>0</v>
      </c>
      <c r="AG53" s="21">
        <v>0</v>
      </c>
      <c r="AH53" s="21">
        <v>0</v>
      </c>
      <c r="AI53" s="21">
        <v>0</v>
      </c>
      <c r="AJ53" s="21">
        <v>0</v>
      </c>
      <c r="AK53" s="21">
        <v>0</v>
      </c>
      <c r="AL53" s="21">
        <v>0</v>
      </c>
      <c r="AM53" s="21">
        <v>0</v>
      </c>
      <c r="AN53" s="21">
        <v>0</v>
      </c>
      <c r="AO53" s="21">
        <v>0</v>
      </c>
      <c r="AP53" s="21">
        <v>0</v>
      </c>
      <c r="AQ53" s="21">
        <v>0</v>
      </c>
      <c r="AR53" s="21">
        <v>0</v>
      </c>
      <c r="AS53" s="21">
        <v>0</v>
      </c>
      <c r="AT53" s="21">
        <v>0</v>
      </c>
      <c r="AU53" s="21">
        <v>0</v>
      </c>
      <c r="AV53" s="21">
        <v>0</v>
      </c>
      <c r="AW53" s="21">
        <v>0</v>
      </c>
      <c r="AX53" s="21">
        <v>0</v>
      </c>
      <c r="AY53" s="21">
        <v>0</v>
      </c>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P53" s="172" t="str">
        <f t="shared" ca="1" si="2"/>
        <v/>
      </c>
      <c r="CR53" s="174" t="str">
        <f t="shared" ca="1" si="3"/>
        <v/>
      </c>
    </row>
    <row r="54" spans="2:96">
      <c r="B54" s="152" t="s">
        <v>262</v>
      </c>
      <c r="C54" s="14"/>
      <c r="D54" s="14"/>
      <c r="E54" s="21">
        <v>0</v>
      </c>
      <c r="F54" s="21">
        <v>0</v>
      </c>
      <c r="G54" s="21">
        <v>0</v>
      </c>
      <c r="H54" s="21">
        <v>0</v>
      </c>
      <c r="I54" s="21">
        <v>0</v>
      </c>
      <c r="J54" s="21">
        <v>0</v>
      </c>
      <c r="K54" s="21">
        <v>0</v>
      </c>
      <c r="L54" s="21">
        <v>0</v>
      </c>
      <c r="M54" s="21">
        <v>0</v>
      </c>
      <c r="N54" s="21">
        <v>0</v>
      </c>
      <c r="O54" s="21">
        <v>0</v>
      </c>
      <c r="P54" s="21">
        <v>0</v>
      </c>
      <c r="Q54" s="21">
        <v>0</v>
      </c>
      <c r="R54" s="21">
        <v>0</v>
      </c>
      <c r="S54" s="21">
        <v>0</v>
      </c>
      <c r="T54" s="21">
        <v>0</v>
      </c>
      <c r="U54" s="21">
        <v>0</v>
      </c>
      <c r="V54" s="21">
        <v>0</v>
      </c>
      <c r="W54" s="21">
        <v>0</v>
      </c>
      <c r="X54" s="21">
        <v>0</v>
      </c>
      <c r="Y54" s="21">
        <v>0</v>
      </c>
      <c r="Z54" s="21">
        <v>0</v>
      </c>
      <c r="AA54" s="21">
        <v>0</v>
      </c>
      <c r="AB54" s="21">
        <v>0</v>
      </c>
      <c r="AC54" s="21">
        <v>0</v>
      </c>
      <c r="AD54" s="21">
        <v>0</v>
      </c>
      <c r="AE54" s="21">
        <v>0</v>
      </c>
      <c r="AF54" s="21">
        <v>0</v>
      </c>
      <c r="AG54" s="21">
        <v>0</v>
      </c>
      <c r="AH54" s="21">
        <v>0</v>
      </c>
      <c r="AI54" s="21">
        <v>0</v>
      </c>
      <c r="AJ54" s="21">
        <v>0</v>
      </c>
      <c r="AK54" s="21">
        <v>0</v>
      </c>
      <c r="AL54" s="21">
        <v>0</v>
      </c>
      <c r="AM54" s="21">
        <v>0</v>
      </c>
      <c r="AN54" s="21">
        <v>0</v>
      </c>
      <c r="AO54" s="21">
        <v>0</v>
      </c>
      <c r="AP54" s="21">
        <v>0</v>
      </c>
      <c r="AQ54" s="21">
        <v>0</v>
      </c>
      <c r="AR54" s="21">
        <v>0</v>
      </c>
      <c r="AS54" s="21">
        <v>0</v>
      </c>
      <c r="AT54" s="21">
        <v>0</v>
      </c>
      <c r="AU54" s="21">
        <v>0</v>
      </c>
      <c r="AV54" s="21">
        <v>0</v>
      </c>
      <c r="AW54" s="21">
        <v>0</v>
      </c>
      <c r="AX54" s="21">
        <v>0</v>
      </c>
      <c r="AY54" s="21">
        <v>0</v>
      </c>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P54" s="172" t="str">
        <f t="shared" ca="1" si="2"/>
        <v/>
      </c>
      <c r="CR54" s="174" t="str">
        <f t="shared" ca="1" si="3"/>
        <v/>
      </c>
    </row>
    <row r="55" spans="2:96">
      <c r="B55" s="152" t="s">
        <v>263</v>
      </c>
      <c r="C55" s="14"/>
      <c r="D55" s="14"/>
      <c r="E55" s="21">
        <v>0</v>
      </c>
      <c r="F55" s="21">
        <v>0</v>
      </c>
      <c r="G55" s="21">
        <v>0</v>
      </c>
      <c r="H55" s="21">
        <v>0</v>
      </c>
      <c r="I55" s="21">
        <v>0</v>
      </c>
      <c r="J55" s="21">
        <v>0</v>
      </c>
      <c r="K55" s="21">
        <v>0</v>
      </c>
      <c r="L55" s="21">
        <v>0</v>
      </c>
      <c r="M55" s="21">
        <v>0</v>
      </c>
      <c r="N55" s="21">
        <v>0</v>
      </c>
      <c r="O55" s="21">
        <v>0</v>
      </c>
      <c r="P55" s="21">
        <v>0</v>
      </c>
      <c r="Q55" s="21">
        <v>0</v>
      </c>
      <c r="R55" s="21">
        <v>0</v>
      </c>
      <c r="S55" s="21">
        <v>0</v>
      </c>
      <c r="T55" s="21">
        <v>0</v>
      </c>
      <c r="U55" s="21">
        <v>0</v>
      </c>
      <c r="V55" s="21">
        <v>0</v>
      </c>
      <c r="W55" s="21">
        <v>0</v>
      </c>
      <c r="X55" s="21">
        <v>0</v>
      </c>
      <c r="Y55" s="21">
        <v>0</v>
      </c>
      <c r="Z55" s="21">
        <v>0</v>
      </c>
      <c r="AA55" s="21">
        <v>0</v>
      </c>
      <c r="AB55" s="21">
        <v>0</v>
      </c>
      <c r="AC55" s="21">
        <v>0</v>
      </c>
      <c r="AD55" s="21">
        <v>-32</v>
      </c>
      <c r="AE55" s="21">
        <v>32</v>
      </c>
      <c r="AF55" s="21">
        <v>0</v>
      </c>
      <c r="AG55" s="21">
        <v>0</v>
      </c>
      <c r="AH55" s="21">
        <v>0</v>
      </c>
      <c r="AI55" s="21">
        <v>0</v>
      </c>
      <c r="AJ55" s="21">
        <v>0</v>
      </c>
      <c r="AK55" s="21">
        <v>0</v>
      </c>
      <c r="AL55" s="21">
        <v>0</v>
      </c>
      <c r="AM55" s="21">
        <v>0</v>
      </c>
      <c r="AN55" s="21">
        <v>0</v>
      </c>
      <c r="AO55" s="21">
        <v>0</v>
      </c>
      <c r="AP55" s="21">
        <v>0</v>
      </c>
      <c r="AQ55" s="21">
        <v>0</v>
      </c>
      <c r="AR55" s="21">
        <v>0</v>
      </c>
      <c r="AS55" s="21">
        <v>0</v>
      </c>
      <c r="AT55" s="21">
        <v>0</v>
      </c>
      <c r="AU55" s="21">
        <v>0</v>
      </c>
      <c r="AV55" s="21">
        <v>0</v>
      </c>
      <c r="AW55" s="21">
        <v>0</v>
      </c>
      <c r="AX55" s="21">
        <v>0</v>
      </c>
      <c r="AY55" s="21">
        <v>0</v>
      </c>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P55" s="172" t="str">
        <f t="shared" ca="1" si="2"/>
        <v/>
      </c>
      <c r="CR55" s="174" t="str">
        <f t="shared" ca="1" si="3"/>
        <v/>
      </c>
    </row>
    <row r="56" spans="2:96">
      <c r="B56" s="152" t="s">
        <v>264</v>
      </c>
      <c r="C56" s="14"/>
      <c r="D56" s="14"/>
      <c r="E56" s="21">
        <v>15920</v>
      </c>
      <c r="F56" s="21">
        <v>20580</v>
      </c>
      <c r="G56" s="21">
        <v>-4452</v>
      </c>
      <c r="H56" s="21">
        <v>-7179</v>
      </c>
      <c r="I56" s="21">
        <v>10619</v>
      </c>
      <c r="J56" s="21">
        <v>13406</v>
      </c>
      <c r="K56" s="21">
        <v>-16058</v>
      </c>
      <c r="L56" s="21">
        <v>4097</v>
      </c>
      <c r="M56" s="21">
        <v>64241</v>
      </c>
      <c r="N56" s="21">
        <v>-4208</v>
      </c>
      <c r="O56" s="21">
        <v>3747</v>
      </c>
      <c r="P56" s="21">
        <v>899</v>
      </c>
      <c r="Q56" s="21">
        <v>48277</v>
      </c>
      <c r="R56" s="21">
        <v>27334</v>
      </c>
      <c r="S56" s="21">
        <v>10488</v>
      </c>
      <c r="T56" s="21">
        <v>38251</v>
      </c>
      <c r="U56" s="21">
        <v>53628</v>
      </c>
      <c r="V56" s="21">
        <v>51190</v>
      </c>
      <c r="W56" s="21">
        <v>-10498</v>
      </c>
      <c r="X56" s="21">
        <v>42802</v>
      </c>
      <c r="Y56" s="21">
        <v>57980</v>
      </c>
      <c r="Z56" s="21">
        <v>4457</v>
      </c>
      <c r="AA56" s="21">
        <v>-5160</v>
      </c>
      <c r="AB56" s="21">
        <v>-28979</v>
      </c>
      <c r="AC56" s="21">
        <v>30554</v>
      </c>
      <c r="AD56" s="21">
        <v>133396</v>
      </c>
      <c r="AE56" s="21">
        <v>-12274</v>
      </c>
      <c r="AF56" s="21">
        <v>35664</v>
      </c>
      <c r="AG56" s="21">
        <v>31594</v>
      </c>
      <c r="AH56" s="21">
        <v>-4486</v>
      </c>
      <c r="AI56" s="21">
        <v>31582</v>
      </c>
      <c r="AJ56" s="21">
        <v>30546</v>
      </c>
      <c r="AK56" s="21">
        <v>55673</v>
      </c>
      <c r="AL56" s="21">
        <v>86069</v>
      </c>
      <c r="AM56" s="21">
        <v>50466</v>
      </c>
      <c r="AN56" s="21">
        <v>15963</v>
      </c>
      <c r="AO56" s="21">
        <v>139056</v>
      </c>
      <c r="AP56" s="21">
        <v>45149</v>
      </c>
      <c r="AQ56" s="21">
        <v>76863</v>
      </c>
      <c r="AR56" s="21">
        <v>132810</v>
      </c>
      <c r="AS56" s="21">
        <v>238230</v>
      </c>
      <c r="AT56" s="21">
        <v>-54386</v>
      </c>
      <c r="AU56" s="21">
        <v>-30082</v>
      </c>
      <c r="AV56" s="21">
        <v>29572</v>
      </c>
      <c r="AW56" s="21">
        <v>69486</v>
      </c>
      <c r="AX56" s="21">
        <v>21498</v>
      </c>
      <c r="AY56" s="21">
        <v>-23209</v>
      </c>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P56" s="172">
        <f t="shared" ca="1" si="2"/>
        <v>6873</v>
      </c>
      <c r="CR56" s="174">
        <f t="shared" ca="1" si="3"/>
        <v>0.77152449970081771</v>
      </c>
    </row>
    <row r="57" spans="2:96">
      <c r="B57" s="152" t="s">
        <v>265</v>
      </c>
      <c r="C57" s="14"/>
      <c r="D57" s="14"/>
      <c r="E57" s="21">
        <v>-2387</v>
      </c>
      <c r="F57" s="21">
        <v>-11215</v>
      </c>
      <c r="G57" s="21">
        <v>-4385</v>
      </c>
      <c r="H57" s="21">
        <v>-6981</v>
      </c>
      <c r="I57" s="21">
        <v>-5518</v>
      </c>
      <c r="J57" s="21">
        <v>-4388</v>
      </c>
      <c r="K57" s="21">
        <v>-4142</v>
      </c>
      <c r="L57" s="21">
        <v>-18164</v>
      </c>
      <c r="M57" s="21">
        <v>-31281</v>
      </c>
      <c r="N57" s="21">
        <v>-9368</v>
      </c>
      <c r="O57" s="21">
        <v>-9814</v>
      </c>
      <c r="P57" s="21">
        <v>-36138</v>
      </c>
      <c r="Q57" s="21">
        <v>-7747</v>
      </c>
      <c r="R57" s="21">
        <v>-22659</v>
      </c>
      <c r="S57" s="21">
        <v>-25689</v>
      </c>
      <c r="T57" s="21">
        <v>-68639</v>
      </c>
      <c r="U57" s="21">
        <v>-10876</v>
      </c>
      <c r="V57" s="21">
        <v>-33703</v>
      </c>
      <c r="W57" s="21">
        <v>-18342</v>
      </c>
      <c r="X57" s="21">
        <v>-53974</v>
      </c>
      <c r="Y57" s="21">
        <v>-11335</v>
      </c>
      <c r="Z57" s="21">
        <v>-6581</v>
      </c>
      <c r="AA57" s="21">
        <v>-2866</v>
      </c>
      <c r="AB57" s="21">
        <v>-17093</v>
      </c>
      <c r="AC57" s="21">
        <v>-3273</v>
      </c>
      <c r="AD57" s="21">
        <v>-2930</v>
      </c>
      <c r="AE57" s="21">
        <v>-14539</v>
      </c>
      <c r="AF57" s="21">
        <v>-16789</v>
      </c>
      <c r="AG57" s="21">
        <v>-2201</v>
      </c>
      <c r="AH57" s="21">
        <v>-18965</v>
      </c>
      <c r="AI57" s="21">
        <v>-29512</v>
      </c>
      <c r="AJ57" s="21">
        <v>-9583</v>
      </c>
      <c r="AK57" s="21">
        <v>-16393</v>
      </c>
      <c r="AL57" s="21">
        <v>-55098</v>
      </c>
      <c r="AM57" s="21">
        <v>-94826</v>
      </c>
      <c r="AN57" s="21">
        <v>138</v>
      </c>
      <c r="AO57" s="21">
        <v>-70054</v>
      </c>
      <c r="AP57" s="21">
        <v>-38710</v>
      </c>
      <c r="AQ57" s="21">
        <v>-127693</v>
      </c>
      <c r="AR57" s="21">
        <v>-144878</v>
      </c>
      <c r="AS57" s="21">
        <v>-185589</v>
      </c>
      <c r="AT57" s="21">
        <v>18915</v>
      </c>
      <c r="AU57" s="21">
        <v>-45839</v>
      </c>
      <c r="AV57" s="21">
        <v>11830</v>
      </c>
      <c r="AW57" s="21">
        <v>-20780</v>
      </c>
      <c r="AX57" s="21">
        <v>-6985</v>
      </c>
      <c r="AY57" s="21">
        <v>-24347</v>
      </c>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P57" s="172">
        <f t="shared" ca="1" si="2"/>
        <v>21492</v>
      </c>
      <c r="CR57" s="174">
        <f t="shared" ca="1" si="3"/>
        <v>0.53114160431073976</v>
      </c>
    </row>
    <row r="58" spans="2:96">
      <c r="B58" s="152" t="s">
        <v>266</v>
      </c>
      <c r="C58" s="14"/>
      <c r="D58" s="14"/>
      <c r="E58" s="21">
        <v>-71</v>
      </c>
      <c r="F58" s="21">
        <v>-72</v>
      </c>
      <c r="G58" s="21">
        <v>-73</v>
      </c>
      <c r="H58" s="21">
        <v>-458</v>
      </c>
      <c r="I58" s="21">
        <v>-76</v>
      </c>
      <c r="J58" s="21">
        <v>-77</v>
      </c>
      <c r="K58" s="21">
        <v>-53</v>
      </c>
      <c r="L58" s="21">
        <v>-51</v>
      </c>
      <c r="M58" s="21">
        <v>-52</v>
      </c>
      <c r="N58" s="21">
        <v>-55</v>
      </c>
      <c r="O58" s="21">
        <v>-16</v>
      </c>
      <c r="P58" s="21">
        <v>-3</v>
      </c>
      <c r="Q58" s="21">
        <v>0</v>
      </c>
      <c r="R58" s="21">
        <v>0</v>
      </c>
      <c r="S58" s="21">
        <v>0</v>
      </c>
      <c r="T58" s="21">
        <v>0</v>
      </c>
      <c r="U58" s="21">
        <v>0</v>
      </c>
      <c r="V58" s="21">
        <v>0</v>
      </c>
      <c r="W58" s="21">
        <v>0</v>
      </c>
      <c r="X58" s="21">
        <v>0</v>
      </c>
      <c r="Y58" s="21">
        <v>0</v>
      </c>
      <c r="Z58" s="21">
        <v>-10</v>
      </c>
      <c r="AA58" s="21">
        <v>-10</v>
      </c>
      <c r="AB58" s="21">
        <v>-12</v>
      </c>
      <c r="AC58" s="21">
        <v>-22</v>
      </c>
      <c r="AD58" s="21">
        <v>-29</v>
      </c>
      <c r="AE58" s="21">
        <v>-70</v>
      </c>
      <c r="AF58" s="21">
        <v>-94</v>
      </c>
      <c r="AG58" s="21">
        <v>-109</v>
      </c>
      <c r="AH58" s="21">
        <v>-302</v>
      </c>
      <c r="AI58" s="21">
        <v>-17</v>
      </c>
      <c r="AJ58" s="21">
        <v>-34</v>
      </c>
      <c r="AK58" s="21">
        <v>-142</v>
      </c>
      <c r="AL58" s="21">
        <v>-285</v>
      </c>
      <c r="AM58" s="21">
        <v>-87</v>
      </c>
      <c r="AN58" s="21">
        <v>-144</v>
      </c>
      <c r="AO58" s="21">
        <v>-341</v>
      </c>
      <c r="AP58" s="21">
        <v>-406</v>
      </c>
      <c r="AQ58" s="21">
        <v>-322</v>
      </c>
      <c r="AR58" s="21">
        <v>-136</v>
      </c>
      <c r="AS58" s="21">
        <v>-248</v>
      </c>
      <c r="AT58" s="21">
        <v>-398</v>
      </c>
      <c r="AU58" s="21">
        <v>-154</v>
      </c>
      <c r="AV58" s="21">
        <v>-357</v>
      </c>
      <c r="AW58" s="21">
        <v>-428</v>
      </c>
      <c r="AX58" s="21">
        <v>-303</v>
      </c>
      <c r="AY58" s="21">
        <v>-1162</v>
      </c>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P58" s="172">
        <f t="shared" ca="1" si="2"/>
        <v>-1008</v>
      </c>
      <c r="CR58" s="174">
        <f t="shared" ca="1" si="3"/>
        <v>7.5454545454545459</v>
      </c>
    </row>
    <row r="59" spans="2:96">
      <c r="B59" s="152" t="s">
        <v>267</v>
      </c>
      <c r="C59" s="14"/>
      <c r="D59" s="14"/>
      <c r="E59" s="21">
        <v>0</v>
      </c>
      <c r="F59" s="21">
        <v>0</v>
      </c>
      <c r="G59" s="21">
        <v>0</v>
      </c>
      <c r="H59" s="21">
        <v>0</v>
      </c>
      <c r="I59" s="21">
        <v>0</v>
      </c>
      <c r="J59" s="21">
        <v>0</v>
      </c>
      <c r="K59" s="21">
        <v>0</v>
      </c>
      <c r="L59" s="21">
        <v>0</v>
      </c>
      <c r="M59" s="21">
        <v>0</v>
      </c>
      <c r="N59" s="21">
        <v>0</v>
      </c>
      <c r="O59" s="21">
        <v>0</v>
      </c>
      <c r="P59" s="21">
        <v>0</v>
      </c>
      <c r="Q59" s="21">
        <v>0</v>
      </c>
      <c r="R59" s="21">
        <v>0</v>
      </c>
      <c r="S59" s="21">
        <v>0</v>
      </c>
      <c r="T59" s="21">
        <v>0</v>
      </c>
      <c r="U59" s="21">
        <v>0</v>
      </c>
      <c r="V59" s="21">
        <v>0</v>
      </c>
      <c r="W59" s="21">
        <v>0</v>
      </c>
      <c r="X59" s="21">
        <v>0</v>
      </c>
      <c r="Y59" s="21">
        <v>0</v>
      </c>
      <c r="Z59" s="21">
        <v>0</v>
      </c>
      <c r="AA59" s="21">
        <v>0</v>
      </c>
      <c r="AB59" s="21">
        <v>0</v>
      </c>
      <c r="AC59" s="21">
        <v>0</v>
      </c>
      <c r="AD59" s="21">
        <v>0</v>
      </c>
      <c r="AE59" s="21">
        <v>0</v>
      </c>
      <c r="AF59" s="21">
        <v>0</v>
      </c>
      <c r="AG59" s="21">
        <v>0</v>
      </c>
      <c r="AH59" s="21">
        <v>0</v>
      </c>
      <c r="AI59" s="21">
        <v>0</v>
      </c>
      <c r="AJ59" s="21">
        <v>0</v>
      </c>
      <c r="AK59" s="21">
        <v>0</v>
      </c>
      <c r="AL59" s="21">
        <v>0</v>
      </c>
      <c r="AM59" s="21">
        <v>0</v>
      </c>
      <c r="AN59" s="21">
        <v>0</v>
      </c>
      <c r="AO59" s="21">
        <v>0</v>
      </c>
      <c r="AP59" s="21">
        <v>0</v>
      </c>
      <c r="AQ59" s="21">
        <v>0</v>
      </c>
      <c r="AR59" s="21">
        <v>0</v>
      </c>
      <c r="AS59" s="21">
        <v>0</v>
      </c>
      <c r="AT59" s="21">
        <v>0</v>
      </c>
      <c r="AU59" s="21">
        <v>0</v>
      </c>
      <c r="AV59" s="21">
        <v>0</v>
      </c>
      <c r="AW59" s="21">
        <v>0</v>
      </c>
      <c r="AX59" s="21">
        <v>0</v>
      </c>
      <c r="AY59" s="21">
        <v>0</v>
      </c>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P59" s="172" t="str">
        <f t="shared" ca="1" si="2"/>
        <v/>
      </c>
      <c r="CR59" s="174" t="str">
        <f t="shared" ca="1" si="3"/>
        <v/>
      </c>
    </row>
    <row r="60" spans="2:96">
      <c r="B60" s="152" t="s">
        <v>268</v>
      </c>
      <c r="C60" s="14"/>
      <c r="D60" s="14"/>
      <c r="E60" s="21">
        <v>160</v>
      </c>
      <c r="F60" s="21">
        <v>-15</v>
      </c>
      <c r="G60" s="21">
        <v>81</v>
      </c>
      <c r="H60" s="21">
        <v>0</v>
      </c>
      <c r="I60" s="21">
        <v>20</v>
      </c>
      <c r="J60" s="21">
        <v>58</v>
      </c>
      <c r="K60" s="21">
        <v>92</v>
      </c>
      <c r="L60" s="21">
        <v>153</v>
      </c>
      <c r="M60" s="21">
        <v>34</v>
      </c>
      <c r="N60" s="21">
        <v>78</v>
      </c>
      <c r="O60" s="21">
        <v>53</v>
      </c>
      <c r="P60" s="21">
        <v>0</v>
      </c>
      <c r="Q60" s="21">
        <v>-192</v>
      </c>
      <c r="R60" s="21">
        <v>192</v>
      </c>
      <c r="S60" s="21">
        <v>0</v>
      </c>
      <c r="T60" s="21">
        <v>0</v>
      </c>
      <c r="U60" s="21">
        <v>0</v>
      </c>
      <c r="V60" s="21">
        <v>0</v>
      </c>
      <c r="W60" s="21">
        <v>69</v>
      </c>
      <c r="X60" s="21">
        <v>-69</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P60" s="172">
        <f t="shared" ca="1" si="2"/>
        <v>0</v>
      </c>
      <c r="CR60" s="174" t="str">
        <f t="shared" ca="1" si="3"/>
        <v/>
      </c>
    </row>
    <row r="61" spans="2:96">
      <c r="B61" s="152" t="s">
        <v>269</v>
      </c>
      <c r="C61" s="14"/>
      <c r="D61" s="14"/>
      <c r="E61" s="21">
        <v>-951</v>
      </c>
      <c r="F61" s="21">
        <v>-1014</v>
      </c>
      <c r="G61" s="21">
        <v>-763</v>
      </c>
      <c r="H61" s="21">
        <v>-695</v>
      </c>
      <c r="I61" s="21">
        <v>-738</v>
      </c>
      <c r="J61" s="21">
        <v>-751</v>
      </c>
      <c r="K61" s="21">
        <v>-533</v>
      </c>
      <c r="L61" s="21">
        <v>-106</v>
      </c>
      <c r="M61" s="21">
        <v>-716</v>
      </c>
      <c r="N61" s="21">
        <v>-941</v>
      </c>
      <c r="O61" s="21">
        <v>-965</v>
      </c>
      <c r="P61" s="21">
        <v>-661</v>
      </c>
      <c r="Q61" s="21">
        <v>-491</v>
      </c>
      <c r="R61" s="21">
        <v>-978</v>
      </c>
      <c r="S61" s="21">
        <v>-495</v>
      </c>
      <c r="T61" s="21">
        <v>-679</v>
      </c>
      <c r="U61" s="21">
        <v>-506</v>
      </c>
      <c r="V61" s="21">
        <v>-620</v>
      </c>
      <c r="W61" s="21">
        <v>-483</v>
      </c>
      <c r="X61" s="21">
        <v>-857</v>
      </c>
      <c r="Y61" s="21">
        <v>-783</v>
      </c>
      <c r="Z61" s="21">
        <v>-774</v>
      </c>
      <c r="AA61" s="21">
        <v>-651</v>
      </c>
      <c r="AB61" s="21">
        <v>-720</v>
      </c>
      <c r="AC61" s="21">
        <v>-521</v>
      </c>
      <c r="AD61" s="21">
        <v>-758</v>
      </c>
      <c r="AE61" s="21">
        <v>-1008</v>
      </c>
      <c r="AF61" s="21">
        <v>-1104</v>
      </c>
      <c r="AG61" s="21">
        <v>-1050</v>
      </c>
      <c r="AH61" s="21">
        <v>-953</v>
      </c>
      <c r="AI61" s="21">
        <v>-616</v>
      </c>
      <c r="AJ61" s="21">
        <v>-694</v>
      </c>
      <c r="AK61" s="21">
        <v>-899</v>
      </c>
      <c r="AL61" s="21">
        <v>-892</v>
      </c>
      <c r="AM61" s="21">
        <v>-1071</v>
      </c>
      <c r="AN61" s="21">
        <v>-1361</v>
      </c>
      <c r="AO61" s="21">
        <v>-3200</v>
      </c>
      <c r="AP61" s="21">
        <v>-5184</v>
      </c>
      <c r="AQ61" s="21">
        <v>-7406</v>
      </c>
      <c r="AR61" s="21">
        <v>-4927</v>
      </c>
      <c r="AS61" s="21">
        <v>-6760</v>
      </c>
      <c r="AT61" s="21">
        <v>-6707</v>
      </c>
      <c r="AU61" s="21">
        <v>-5766</v>
      </c>
      <c r="AV61" s="21">
        <v>-3418</v>
      </c>
      <c r="AW61" s="21">
        <v>-5046</v>
      </c>
      <c r="AX61" s="21">
        <v>-5725</v>
      </c>
      <c r="AY61" s="21">
        <v>-6356</v>
      </c>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P61" s="172">
        <f t="shared" ca="1" si="2"/>
        <v>-590</v>
      </c>
      <c r="CR61" s="174">
        <f t="shared" ca="1" si="3"/>
        <v>1.1023239680887964</v>
      </c>
    </row>
    <row r="62" spans="2:96">
      <c r="B62" s="152" t="s">
        <v>270</v>
      </c>
      <c r="C62" s="14"/>
      <c r="D62" s="14"/>
      <c r="E62" s="21">
        <v>0</v>
      </c>
      <c r="F62" s="21">
        <v>0</v>
      </c>
      <c r="G62" s="21">
        <v>-47</v>
      </c>
      <c r="H62" s="21">
        <v>26</v>
      </c>
      <c r="I62" s="21">
        <v>0</v>
      </c>
      <c r="J62" s="21">
        <v>0</v>
      </c>
      <c r="K62" s="21">
        <v>0</v>
      </c>
      <c r="L62" s="21">
        <v>0</v>
      </c>
      <c r="M62" s="21">
        <v>0</v>
      </c>
      <c r="N62" s="21">
        <v>0</v>
      </c>
      <c r="O62" s="21">
        <v>0</v>
      </c>
      <c r="P62" s="21">
        <v>0</v>
      </c>
      <c r="Q62" s="21">
        <v>0</v>
      </c>
      <c r="R62" s="21">
        <v>0</v>
      </c>
      <c r="S62" s="21">
        <v>0</v>
      </c>
      <c r="T62" s="21">
        <v>0</v>
      </c>
      <c r="U62" s="21">
        <v>0</v>
      </c>
      <c r="V62" s="21">
        <v>0</v>
      </c>
      <c r="W62" s="21">
        <v>0</v>
      </c>
      <c r="X62" s="21">
        <v>0</v>
      </c>
      <c r="Y62" s="21">
        <v>-2500</v>
      </c>
      <c r="Z62" s="21">
        <v>-623</v>
      </c>
      <c r="AA62" s="21">
        <v>-1023</v>
      </c>
      <c r="AB62" s="21">
        <v>4146</v>
      </c>
      <c r="AC62" s="21">
        <v>0</v>
      </c>
      <c r="AD62" s="21">
        <v>0</v>
      </c>
      <c r="AE62" s="21">
        <v>0</v>
      </c>
      <c r="AF62" s="21">
        <v>0</v>
      </c>
      <c r="AG62" s="21">
        <v>0</v>
      </c>
      <c r="AH62" s="21">
        <v>0</v>
      </c>
      <c r="AI62" s="21">
        <v>0</v>
      </c>
      <c r="AJ62" s="21">
        <v>0</v>
      </c>
      <c r="AK62" s="21">
        <v>0</v>
      </c>
      <c r="AL62" s="21">
        <v>0</v>
      </c>
      <c r="AM62" s="21">
        <v>0</v>
      </c>
      <c r="AN62" s="21">
        <v>0</v>
      </c>
      <c r="AO62" s="21">
        <v>0</v>
      </c>
      <c r="AP62" s="21">
        <v>0</v>
      </c>
      <c r="AQ62" s="21">
        <v>0</v>
      </c>
      <c r="AR62" s="21">
        <v>0</v>
      </c>
      <c r="AS62" s="21">
        <v>0</v>
      </c>
      <c r="AT62" s="21">
        <v>0</v>
      </c>
      <c r="AU62" s="21">
        <v>0</v>
      </c>
      <c r="AV62" s="21">
        <v>0</v>
      </c>
      <c r="AW62" s="21">
        <v>0</v>
      </c>
      <c r="AX62" s="21">
        <v>0</v>
      </c>
      <c r="AY62" s="21">
        <v>0</v>
      </c>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P62" s="172">
        <f t="shared" ca="1" si="2"/>
        <v>0</v>
      </c>
      <c r="CR62" s="174" t="str">
        <f t="shared" ca="1" si="3"/>
        <v/>
      </c>
    </row>
    <row r="63" spans="2:96">
      <c r="B63" s="152" t="s">
        <v>271</v>
      </c>
      <c r="C63" s="14"/>
      <c r="D63" s="14"/>
      <c r="E63" s="21">
        <v>0</v>
      </c>
      <c r="F63" s="21">
        <v>-1298</v>
      </c>
      <c r="G63" s="21">
        <v>-30710</v>
      </c>
      <c r="H63" s="21">
        <v>86</v>
      </c>
      <c r="I63" s="21">
        <v>-973</v>
      </c>
      <c r="J63" s="21">
        <v>-922</v>
      </c>
      <c r="K63" s="21">
        <v>-31168</v>
      </c>
      <c r="L63" s="21">
        <v>424</v>
      </c>
      <c r="M63" s="21">
        <v>0</v>
      </c>
      <c r="N63" s="21">
        <v>-787</v>
      </c>
      <c r="O63" s="21">
        <v>-38821</v>
      </c>
      <c r="P63" s="21">
        <v>202</v>
      </c>
      <c r="Q63" s="21">
        <v>0</v>
      </c>
      <c r="R63" s="21">
        <v>-1164</v>
      </c>
      <c r="S63" s="21">
        <v>-39841</v>
      </c>
      <c r="T63" s="21">
        <v>159</v>
      </c>
      <c r="U63" s="21">
        <v>0</v>
      </c>
      <c r="V63" s="21">
        <v>-359</v>
      </c>
      <c r="W63" s="21">
        <v>-40338</v>
      </c>
      <c r="X63" s="21">
        <v>610</v>
      </c>
      <c r="Y63" s="21">
        <v>0</v>
      </c>
      <c r="Z63" s="21">
        <v>-27795</v>
      </c>
      <c r="AA63" s="21">
        <v>-59</v>
      </c>
      <c r="AB63" s="21">
        <v>69</v>
      </c>
      <c r="AC63" s="21">
        <v>0</v>
      </c>
      <c r="AD63" s="21">
        <v>-39101</v>
      </c>
      <c r="AE63" s="21">
        <v>-1370</v>
      </c>
      <c r="AF63" s="21">
        <v>-2</v>
      </c>
      <c r="AG63" s="21">
        <v>0</v>
      </c>
      <c r="AH63" s="21">
        <v>-5289</v>
      </c>
      <c r="AI63" s="21">
        <v>-33487</v>
      </c>
      <c r="AJ63" s="21">
        <v>778</v>
      </c>
      <c r="AK63" s="21">
        <v>0</v>
      </c>
      <c r="AL63" s="21">
        <v>-52804</v>
      </c>
      <c r="AM63" s="21">
        <v>-1749</v>
      </c>
      <c r="AN63" s="21">
        <v>1331</v>
      </c>
      <c r="AO63" s="21">
        <v>0</v>
      </c>
      <c r="AP63" s="21">
        <v>0</v>
      </c>
      <c r="AQ63" s="21">
        <v>-34236</v>
      </c>
      <c r="AR63" s="21">
        <v>-155</v>
      </c>
      <c r="AS63" s="21">
        <v>0</v>
      </c>
      <c r="AT63" s="21">
        <v>-32029</v>
      </c>
      <c r="AU63" s="21">
        <v>500</v>
      </c>
      <c r="AV63" s="21">
        <v>1478</v>
      </c>
      <c r="AW63" s="21">
        <v>0</v>
      </c>
      <c r="AX63" s="21">
        <v>-45403</v>
      </c>
      <c r="AY63" s="21">
        <v>163</v>
      </c>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P63" s="172">
        <f t="shared" ca="1" si="2"/>
        <v>-337</v>
      </c>
      <c r="CR63" s="174">
        <f t="shared" ca="1" si="3"/>
        <v>0.32600000000000001</v>
      </c>
    </row>
    <row r="64" spans="2:96">
      <c r="B64" s="154" t="s">
        <v>272</v>
      </c>
      <c r="C64" s="15"/>
      <c r="D64" s="15"/>
      <c r="E64" s="22">
        <v>12671</v>
      </c>
      <c r="F64" s="22">
        <v>6966</v>
      </c>
      <c r="G64" s="22">
        <v>-40349</v>
      </c>
      <c r="H64" s="22">
        <v>-15201</v>
      </c>
      <c r="I64" s="22">
        <v>3334</v>
      </c>
      <c r="J64" s="22">
        <v>7326</v>
      </c>
      <c r="K64" s="22">
        <v>-51862</v>
      </c>
      <c r="L64" s="22">
        <v>-13647</v>
      </c>
      <c r="M64" s="22">
        <v>32226</v>
      </c>
      <c r="N64" s="22">
        <v>-15281</v>
      </c>
      <c r="O64" s="22">
        <v>-45816</v>
      </c>
      <c r="P64" s="22">
        <v>-35701</v>
      </c>
      <c r="Q64" s="22">
        <v>39847</v>
      </c>
      <c r="R64" s="22">
        <v>2725</v>
      </c>
      <c r="S64" s="22">
        <v>-55537</v>
      </c>
      <c r="T64" s="22">
        <v>-30908</v>
      </c>
      <c r="U64" s="22">
        <v>42246</v>
      </c>
      <c r="V64" s="22">
        <v>16508</v>
      </c>
      <c r="W64" s="22">
        <v>-69592</v>
      </c>
      <c r="X64" s="22">
        <v>-11488</v>
      </c>
      <c r="Y64" s="22">
        <v>43362</v>
      </c>
      <c r="Z64" s="22">
        <v>-31326</v>
      </c>
      <c r="AA64" s="22">
        <v>-9769</v>
      </c>
      <c r="AB64" s="22">
        <v>-42589</v>
      </c>
      <c r="AC64" s="22">
        <v>26738</v>
      </c>
      <c r="AD64" s="22">
        <v>90546</v>
      </c>
      <c r="AE64" s="22">
        <v>-29229</v>
      </c>
      <c r="AF64" s="22">
        <v>17675</v>
      </c>
      <c r="AG64" s="22">
        <v>28234</v>
      </c>
      <c r="AH64" s="22">
        <v>-29995</v>
      </c>
      <c r="AI64" s="22">
        <v>-32050</v>
      </c>
      <c r="AJ64" s="22">
        <v>21013</v>
      </c>
      <c r="AK64" s="22">
        <v>38239</v>
      </c>
      <c r="AL64" s="22">
        <v>-23010</v>
      </c>
      <c r="AM64" s="22">
        <v>-47267</v>
      </c>
      <c r="AN64" s="22">
        <v>15927</v>
      </c>
      <c r="AO64" s="22">
        <v>65461</v>
      </c>
      <c r="AP64" s="22">
        <v>849</v>
      </c>
      <c r="AQ64" s="22">
        <v>-92794</v>
      </c>
      <c r="AR64" s="22">
        <v>-17286</v>
      </c>
      <c r="AS64" s="22">
        <v>45633</v>
      </c>
      <c r="AT64" s="22">
        <v>-74605</v>
      </c>
      <c r="AU64" s="22">
        <v>-81341</v>
      </c>
      <c r="AV64" s="22">
        <v>39105</v>
      </c>
      <c r="AW64" s="22">
        <v>43232</v>
      </c>
      <c r="AX64" s="22">
        <v>-36918</v>
      </c>
      <c r="AY64" s="22">
        <v>-54911</v>
      </c>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P64" s="172">
        <f t="shared" ca="1" si="2"/>
        <v>26430</v>
      </c>
      <c r="CR64" s="174">
        <f t="shared" ca="1" si="3"/>
        <v>0.67507161210213795</v>
      </c>
    </row>
    <row r="65" spans="2:96" ht="32.25" customHeight="1">
      <c r="B65" s="159"/>
      <c r="C65" s="1"/>
      <c r="D65" s="1"/>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P65" s="172" t="str">
        <f t="shared" ca="1" si="2"/>
        <v/>
      </c>
      <c r="CR65" s="174" t="str">
        <f t="shared" ca="1" si="3"/>
        <v/>
      </c>
    </row>
    <row r="66" spans="2:96">
      <c r="B66" s="165" t="s">
        <v>273</v>
      </c>
      <c r="C66" s="18"/>
      <c r="D66" s="18"/>
      <c r="E66" s="36">
        <v>-4933</v>
      </c>
      <c r="F66" s="36">
        <v>24560</v>
      </c>
      <c r="G66" s="36">
        <v>-19978</v>
      </c>
      <c r="H66" s="36">
        <v>7935</v>
      </c>
      <c r="I66" s="36">
        <v>-586</v>
      </c>
      <c r="J66" s="36">
        <v>21373</v>
      </c>
      <c r="K66" s="36">
        <v>-26926</v>
      </c>
      <c r="L66" s="36">
        <v>-4219</v>
      </c>
      <c r="M66" s="36">
        <v>24396</v>
      </c>
      <c r="N66" s="36">
        <v>-14633</v>
      </c>
      <c r="O66" s="36">
        <v>-5737</v>
      </c>
      <c r="P66" s="36">
        <v>-5523</v>
      </c>
      <c r="Q66" s="36">
        <v>10206</v>
      </c>
      <c r="R66" s="36">
        <v>10585</v>
      </c>
      <c r="S66" s="36">
        <v>-8034</v>
      </c>
      <c r="T66" s="36">
        <v>-14197</v>
      </c>
      <c r="U66" s="36">
        <v>13476</v>
      </c>
      <c r="V66" s="36">
        <v>32159</v>
      </c>
      <c r="W66" s="36">
        <v>-37761</v>
      </c>
      <c r="X66" s="36">
        <v>4953</v>
      </c>
      <c r="Y66" s="36">
        <v>-384</v>
      </c>
      <c r="Z66" s="36">
        <v>-16473</v>
      </c>
      <c r="AA66" s="36">
        <v>22434</v>
      </c>
      <c r="AB66" s="36">
        <v>-21530</v>
      </c>
      <c r="AC66" s="36">
        <v>-324</v>
      </c>
      <c r="AD66" s="36">
        <v>9008</v>
      </c>
      <c r="AE66" s="36">
        <v>11848</v>
      </c>
      <c r="AF66" s="36">
        <v>8750</v>
      </c>
      <c r="AG66" s="36">
        <v>-10581</v>
      </c>
      <c r="AH66" s="36">
        <v>5482</v>
      </c>
      <c r="AI66" s="36">
        <v>8062</v>
      </c>
      <c r="AJ66" s="36">
        <v>-19882</v>
      </c>
      <c r="AK66" s="36">
        <v>5737</v>
      </c>
      <c r="AL66" s="36">
        <v>8141</v>
      </c>
      <c r="AM66" s="36">
        <v>-15547</v>
      </c>
      <c r="AN66" s="36">
        <v>1150</v>
      </c>
      <c r="AO66" s="36">
        <v>-4986</v>
      </c>
      <c r="AP66" s="36">
        <v>15389</v>
      </c>
      <c r="AQ66" s="36">
        <v>-702</v>
      </c>
      <c r="AR66" s="36">
        <v>-2769</v>
      </c>
      <c r="AS66" s="36">
        <v>16847</v>
      </c>
      <c r="AT66" s="36">
        <v>-11919</v>
      </c>
      <c r="AU66" s="36">
        <v>36492</v>
      </c>
      <c r="AV66" s="36">
        <v>6440</v>
      </c>
      <c r="AW66" s="36">
        <v>-8388</v>
      </c>
      <c r="AX66" s="36">
        <v>-10756</v>
      </c>
      <c r="AY66" s="36">
        <v>18146</v>
      </c>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P66" s="172">
        <f t="shared" ca="1" si="2"/>
        <v>-18346</v>
      </c>
      <c r="CR66" s="174">
        <f t="shared" ca="1" si="3"/>
        <v>0.4972596733530637</v>
      </c>
    </row>
    <row r="67" spans="2:96">
      <c r="B67" s="165" t="s">
        <v>274</v>
      </c>
      <c r="C67" s="18"/>
      <c r="D67" s="18"/>
      <c r="E67" s="36">
        <v>17490</v>
      </c>
      <c r="F67" s="36">
        <v>12776</v>
      </c>
      <c r="G67" s="36">
        <v>37438</v>
      </c>
      <c r="H67" s="36">
        <v>16805</v>
      </c>
      <c r="I67" s="36">
        <v>24296</v>
      </c>
      <c r="J67" s="36">
        <v>23618</v>
      </c>
      <c r="K67" s="36">
        <v>44904</v>
      </c>
      <c r="L67" s="36">
        <v>17924</v>
      </c>
      <c r="M67" s="36">
        <v>13424</v>
      </c>
      <c r="N67" s="36">
        <v>37432</v>
      </c>
      <c r="O67" s="36">
        <v>22786</v>
      </c>
      <c r="P67" s="36">
        <v>16894</v>
      </c>
      <c r="Q67" s="36">
        <v>11057</v>
      </c>
      <c r="R67" s="36">
        <v>20995</v>
      </c>
      <c r="S67" s="36">
        <v>32032</v>
      </c>
      <c r="T67" s="36">
        <v>23445</v>
      </c>
      <c r="U67" s="36">
        <v>9588</v>
      </c>
      <c r="V67" s="36">
        <v>23014</v>
      </c>
      <c r="W67" s="36">
        <v>54755</v>
      </c>
      <c r="X67" s="36">
        <v>17135</v>
      </c>
      <c r="Y67" s="36">
        <v>21444</v>
      </c>
      <c r="Z67" s="36">
        <v>21073</v>
      </c>
      <c r="AA67" s="36">
        <v>4890</v>
      </c>
      <c r="AB67" s="36">
        <v>26659.770929999999</v>
      </c>
      <c r="AC67" s="36">
        <v>5563</v>
      </c>
      <c r="AD67" s="36">
        <v>5284</v>
      </c>
      <c r="AE67" s="36">
        <v>22135</v>
      </c>
      <c r="AF67" s="36">
        <v>35272</v>
      </c>
      <c r="AG67" s="36">
        <v>36337</v>
      </c>
      <c r="AH67" s="36">
        <v>24927</v>
      </c>
      <c r="AI67" s="36">
        <v>29880</v>
      </c>
      <c r="AJ67" s="36">
        <v>36949</v>
      </c>
      <c r="AK67" s="36">
        <v>15513</v>
      </c>
      <c r="AL67" s="36">
        <v>21963</v>
      </c>
      <c r="AM67" s="36">
        <v>29668</v>
      </c>
      <c r="AN67" s="36">
        <v>15739</v>
      </c>
      <c r="AO67" s="36">
        <v>16190</v>
      </c>
      <c r="AP67" s="36">
        <v>11171</v>
      </c>
      <c r="AQ67" s="36">
        <v>26167</v>
      </c>
      <c r="AR67" s="36">
        <v>24739</v>
      </c>
      <c r="AS67" s="36">
        <v>19916</v>
      </c>
      <c r="AT67" s="36">
        <v>36362</v>
      </c>
      <c r="AU67" s="36">
        <v>23677</v>
      </c>
      <c r="AV67" s="36">
        <v>60925</v>
      </c>
      <c r="AW67" s="36">
        <v>65665</v>
      </c>
      <c r="AX67" s="36">
        <v>55285</v>
      </c>
      <c r="AY67" s="36">
        <v>44745</v>
      </c>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P67" s="172">
        <f t="shared" ca="1" si="2"/>
        <v>21068</v>
      </c>
      <c r="CR67" s="174">
        <f t="shared" ca="1" si="3"/>
        <v>1.8898086750855261</v>
      </c>
    </row>
    <row r="68" spans="2:96">
      <c r="B68" s="159" t="s">
        <v>275</v>
      </c>
      <c r="C68" s="1"/>
      <c r="D68" s="1"/>
      <c r="E68" s="21">
        <v>83</v>
      </c>
      <c r="F68" s="21">
        <v>-83</v>
      </c>
      <c r="G68" s="21">
        <v>0</v>
      </c>
      <c r="H68" s="21">
        <v>0</v>
      </c>
      <c r="I68" s="21">
        <v>0</v>
      </c>
      <c r="J68" s="21">
        <v>0</v>
      </c>
      <c r="K68" s="21">
        <v>0</v>
      </c>
      <c r="L68" s="21">
        <v>0</v>
      </c>
      <c r="M68" s="21">
        <v>0</v>
      </c>
      <c r="N68" s="21">
        <v>0</v>
      </c>
      <c r="O68" s="21">
        <v>0</v>
      </c>
      <c r="P68" s="21">
        <v>0</v>
      </c>
      <c r="Q68" s="21">
        <v>0</v>
      </c>
      <c r="R68" s="21">
        <v>0</v>
      </c>
      <c r="S68" s="21">
        <v>0</v>
      </c>
      <c r="T68" s="21">
        <v>0</v>
      </c>
      <c r="U68" s="21">
        <v>0</v>
      </c>
      <c r="V68" s="21">
        <v>0</v>
      </c>
      <c r="W68" s="21">
        <v>0</v>
      </c>
      <c r="X68" s="21">
        <v>0</v>
      </c>
      <c r="Y68" s="21">
        <v>0</v>
      </c>
      <c r="Z68" s="21">
        <v>42</v>
      </c>
      <c r="AA68" s="21">
        <v>-0.22907000000000011</v>
      </c>
      <c r="AB68" s="21">
        <v>0.22907000000000011</v>
      </c>
      <c r="AC68" s="21">
        <v>0</v>
      </c>
      <c r="AD68" s="21">
        <v>7838</v>
      </c>
      <c r="AE68" s="21">
        <v>0</v>
      </c>
      <c r="AF68" s="21">
        <v>-7838</v>
      </c>
      <c r="AG68" s="21">
        <v>0</v>
      </c>
      <c r="AH68" s="21">
        <v>0</v>
      </c>
      <c r="AI68" s="21">
        <v>0</v>
      </c>
      <c r="AJ68" s="21">
        <v>0</v>
      </c>
      <c r="AK68" s="21">
        <v>0</v>
      </c>
      <c r="AL68" s="21">
        <v>0</v>
      </c>
      <c r="AM68" s="21">
        <v>0</v>
      </c>
      <c r="AN68" s="21">
        <v>0</v>
      </c>
      <c r="AO68" s="21">
        <v>0</v>
      </c>
      <c r="AP68" s="21">
        <v>0</v>
      </c>
      <c r="AQ68" s="21">
        <v>0</v>
      </c>
      <c r="AR68" s="21">
        <v>0</v>
      </c>
      <c r="AS68" s="21">
        <v>0</v>
      </c>
      <c r="AT68" s="21">
        <v>0</v>
      </c>
      <c r="AU68" s="21">
        <v>0</v>
      </c>
      <c r="AV68" s="21">
        <v>0</v>
      </c>
      <c r="AW68" s="21">
        <v>0</v>
      </c>
      <c r="AX68" s="21">
        <v>0</v>
      </c>
      <c r="AY68" s="21">
        <v>0</v>
      </c>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P68" s="172">
        <f t="shared" ca="1" si="2"/>
        <v>0</v>
      </c>
      <c r="CR68" s="174" t="str">
        <f t="shared" ca="1" si="3"/>
        <v/>
      </c>
    </row>
    <row r="69" spans="2:96">
      <c r="B69" s="152" t="s">
        <v>276</v>
      </c>
      <c r="C69" s="14"/>
      <c r="D69" s="14"/>
      <c r="E69" s="21">
        <v>136</v>
      </c>
      <c r="F69" s="21">
        <v>185</v>
      </c>
      <c r="G69" s="21">
        <v>-655</v>
      </c>
      <c r="H69" s="21">
        <v>-444</v>
      </c>
      <c r="I69" s="21">
        <v>-92</v>
      </c>
      <c r="J69" s="21">
        <v>-87</v>
      </c>
      <c r="K69" s="21">
        <v>-54</v>
      </c>
      <c r="L69" s="21">
        <v>-281</v>
      </c>
      <c r="M69" s="21">
        <v>-388</v>
      </c>
      <c r="N69" s="21">
        <v>-13</v>
      </c>
      <c r="O69" s="21">
        <v>-155</v>
      </c>
      <c r="P69" s="21">
        <v>-314</v>
      </c>
      <c r="Q69" s="21">
        <v>-268</v>
      </c>
      <c r="R69" s="21">
        <v>452</v>
      </c>
      <c r="S69" s="21">
        <v>-553</v>
      </c>
      <c r="T69" s="21">
        <v>340</v>
      </c>
      <c r="U69" s="21">
        <v>-50</v>
      </c>
      <c r="V69" s="21">
        <v>-418</v>
      </c>
      <c r="W69" s="21">
        <v>141</v>
      </c>
      <c r="X69" s="21">
        <v>-644</v>
      </c>
      <c r="Y69" s="21">
        <v>13</v>
      </c>
      <c r="Z69" s="21">
        <v>248</v>
      </c>
      <c r="AA69" s="21">
        <v>-664</v>
      </c>
      <c r="AB69" s="21">
        <v>433</v>
      </c>
      <c r="AC69" s="21">
        <v>45</v>
      </c>
      <c r="AD69" s="21">
        <v>5</v>
      </c>
      <c r="AE69" s="21">
        <v>1289</v>
      </c>
      <c r="AF69" s="21">
        <v>153</v>
      </c>
      <c r="AG69" s="21">
        <v>-829</v>
      </c>
      <c r="AH69" s="21">
        <v>-529</v>
      </c>
      <c r="AI69" s="21">
        <v>-993</v>
      </c>
      <c r="AJ69" s="21">
        <v>-1554</v>
      </c>
      <c r="AK69" s="21">
        <v>713</v>
      </c>
      <c r="AL69" s="21">
        <v>-436</v>
      </c>
      <c r="AM69" s="21">
        <v>1618</v>
      </c>
      <c r="AN69" s="21">
        <v>-699</v>
      </c>
      <c r="AO69" s="21">
        <v>-33</v>
      </c>
      <c r="AP69" s="21">
        <v>-393</v>
      </c>
      <c r="AQ69" s="21">
        <v>-726</v>
      </c>
      <c r="AR69" s="21">
        <v>-2054</v>
      </c>
      <c r="AS69" s="21">
        <v>-401</v>
      </c>
      <c r="AT69" s="21">
        <v>-766</v>
      </c>
      <c r="AU69" s="21">
        <v>756</v>
      </c>
      <c r="AV69" s="21">
        <v>-1700</v>
      </c>
      <c r="AW69" s="21">
        <v>-1992</v>
      </c>
      <c r="AX69" s="21">
        <v>216</v>
      </c>
      <c r="AY69" s="21">
        <v>-2692</v>
      </c>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P69" s="172">
        <f t="shared" ca="1" si="2"/>
        <v>-3448</v>
      </c>
      <c r="CR69" s="174">
        <f t="shared" ca="1" si="3"/>
        <v>-3.5608465608465609</v>
      </c>
    </row>
    <row r="70" spans="2:96">
      <c r="B70" s="154" t="s">
        <v>277</v>
      </c>
      <c r="C70" s="15"/>
      <c r="D70" s="15"/>
      <c r="E70" s="22">
        <v>12776</v>
      </c>
      <c r="F70" s="22">
        <v>37438</v>
      </c>
      <c r="G70" s="22">
        <v>16805</v>
      </c>
      <c r="H70" s="22">
        <v>24296</v>
      </c>
      <c r="I70" s="22">
        <v>23618</v>
      </c>
      <c r="J70" s="22">
        <v>44904</v>
      </c>
      <c r="K70" s="22">
        <v>17924</v>
      </c>
      <c r="L70" s="22">
        <v>13424</v>
      </c>
      <c r="M70" s="22">
        <v>37432</v>
      </c>
      <c r="N70" s="22">
        <v>22786</v>
      </c>
      <c r="O70" s="22">
        <v>16894</v>
      </c>
      <c r="P70" s="22">
        <v>11057</v>
      </c>
      <c r="Q70" s="22">
        <v>20995</v>
      </c>
      <c r="R70" s="22">
        <v>32032</v>
      </c>
      <c r="S70" s="22">
        <v>23445</v>
      </c>
      <c r="T70" s="22">
        <v>9588</v>
      </c>
      <c r="U70" s="22">
        <v>23014</v>
      </c>
      <c r="V70" s="22">
        <v>54755</v>
      </c>
      <c r="W70" s="22">
        <v>17135</v>
      </c>
      <c r="X70" s="22">
        <v>21444</v>
      </c>
      <c r="Y70" s="22">
        <v>21073</v>
      </c>
      <c r="Z70" s="22">
        <v>4890</v>
      </c>
      <c r="AA70" s="22">
        <v>26659.770929999999</v>
      </c>
      <c r="AB70" s="22">
        <v>5562.9999999999991</v>
      </c>
      <c r="AC70" s="22">
        <v>5284</v>
      </c>
      <c r="AD70" s="22">
        <v>22135</v>
      </c>
      <c r="AE70" s="22">
        <v>35272</v>
      </c>
      <c r="AF70" s="22">
        <v>36337</v>
      </c>
      <c r="AG70" s="22">
        <v>24927</v>
      </c>
      <c r="AH70" s="22">
        <v>29880</v>
      </c>
      <c r="AI70" s="22">
        <v>36949</v>
      </c>
      <c r="AJ70" s="22">
        <v>15513</v>
      </c>
      <c r="AK70" s="22">
        <v>21963</v>
      </c>
      <c r="AL70" s="22">
        <v>29668</v>
      </c>
      <c r="AM70" s="22">
        <v>15739</v>
      </c>
      <c r="AN70" s="22">
        <v>16190</v>
      </c>
      <c r="AO70" s="22">
        <v>11171</v>
      </c>
      <c r="AP70" s="22">
        <v>26167</v>
      </c>
      <c r="AQ70" s="22">
        <v>24739</v>
      </c>
      <c r="AR70" s="22">
        <v>19916</v>
      </c>
      <c r="AS70" s="22">
        <v>36362</v>
      </c>
      <c r="AT70" s="22">
        <v>23677</v>
      </c>
      <c r="AU70" s="22">
        <v>60925</v>
      </c>
      <c r="AV70" s="22">
        <v>65665</v>
      </c>
      <c r="AW70" s="22">
        <v>55285</v>
      </c>
      <c r="AX70" s="22">
        <v>44745</v>
      </c>
      <c r="AY70" s="22">
        <v>60199</v>
      </c>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P70" s="172">
        <f t="shared" ca="1" si="2"/>
        <v>-726</v>
      </c>
      <c r="CR70" s="174">
        <f t="shared" ca="1" si="3"/>
        <v>0.98808370947886748</v>
      </c>
    </row>
    <row r="71" spans="2:96">
      <c r="B71" s="181" t="s">
        <v>278</v>
      </c>
      <c r="C71" s="187">
        <f>SUM(E71:CN71)</f>
        <v>0</v>
      </c>
      <c r="D71" s="182"/>
      <c r="E71" s="183">
        <f t="shared" ref="E71:AJ71" si="4">IF(   E1="-",0,E67+E29+E49+E64+E68+E69-E70)</f>
        <v>0</v>
      </c>
      <c r="F71" s="183">
        <f t="shared" si="4"/>
        <v>0</v>
      </c>
      <c r="G71" s="183">
        <f t="shared" si="4"/>
        <v>0</v>
      </c>
      <c r="H71" s="183">
        <f t="shared" si="4"/>
        <v>0</v>
      </c>
      <c r="I71" s="183">
        <f t="shared" si="4"/>
        <v>0</v>
      </c>
      <c r="J71" s="183">
        <f t="shared" si="4"/>
        <v>0</v>
      </c>
      <c r="K71" s="183">
        <f t="shared" si="4"/>
        <v>0</v>
      </c>
      <c r="L71" s="183">
        <f t="shared" si="4"/>
        <v>0</v>
      </c>
      <c r="M71" s="183">
        <f t="shared" si="4"/>
        <v>0</v>
      </c>
      <c r="N71" s="183">
        <f t="shared" si="4"/>
        <v>0</v>
      </c>
      <c r="O71" s="183">
        <f t="shared" si="4"/>
        <v>0</v>
      </c>
      <c r="P71" s="183">
        <f t="shared" si="4"/>
        <v>0</v>
      </c>
      <c r="Q71" s="183">
        <f t="shared" si="4"/>
        <v>0</v>
      </c>
      <c r="R71" s="183">
        <f t="shared" si="4"/>
        <v>0</v>
      </c>
      <c r="S71" s="183">
        <f t="shared" si="4"/>
        <v>0</v>
      </c>
      <c r="T71" s="183">
        <f t="shared" si="4"/>
        <v>0</v>
      </c>
      <c r="U71" s="183">
        <f t="shared" si="4"/>
        <v>0</v>
      </c>
      <c r="V71" s="183">
        <f t="shared" si="4"/>
        <v>0</v>
      </c>
      <c r="W71" s="183">
        <f t="shared" si="4"/>
        <v>0</v>
      </c>
      <c r="X71" s="183">
        <f t="shared" si="4"/>
        <v>0</v>
      </c>
      <c r="Y71" s="183">
        <f t="shared" si="4"/>
        <v>0</v>
      </c>
      <c r="Z71" s="183">
        <f t="shared" si="4"/>
        <v>0</v>
      </c>
      <c r="AA71" s="183">
        <f t="shared" si="4"/>
        <v>0</v>
      </c>
      <c r="AB71" s="183">
        <f t="shared" si="4"/>
        <v>0</v>
      </c>
      <c r="AC71" s="183">
        <f t="shared" si="4"/>
        <v>0</v>
      </c>
      <c r="AD71" s="183">
        <f t="shared" si="4"/>
        <v>0</v>
      </c>
      <c r="AE71" s="183">
        <f t="shared" si="4"/>
        <v>0</v>
      </c>
      <c r="AF71" s="183">
        <f t="shared" si="4"/>
        <v>0</v>
      </c>
      <c r="AG71" s="183">
        <f t="shared" si="4"/>
        <v>0</v>
      </c>
      <c r="AH71" s="183">
        <f t="shared" si="4"/>
        <v>0</v>
      </c>
      <c r="AI71" s="183">
        <f t="shared" si="4"/>
        <v>0</v>
      </c>
      <c r="AJ71" s="183">
        <f t="shared" si="4"/>
        <v>0</v>
      </c>
      <c r="AK71" s="183">
        <f t="shared" ref="AK71:BP71" si="5">IF(   AK1="-",0,AK67+AK29+AK49+AK64+AK68+AK69-AK70)</f>
        <v>0</v>
      </c>
      <c r="AL71" s="183">
        <f t="shared" si="5"/>
        <v>0</v>
      </c>
      <c r="AM71" s="183">
        <f t="shared" si="5"/>
        <v>0</v>
      </c>
      <c r="AN71" s="183">
        <f t="shared" si="5"/>
        <v>0</v>
      </c>
      <c r="AO71" s="183">
        <f t="shared" si="5"/>
        <v>0</v>
      </c>
      <c r="AP71" s="183">
        <f t="shared" si="5"/>
        <v>0</v>
      </c>
      <c r="AQ71" s="183">
        <f t="shared" si="5"/>
        <v>0</v>
      </c>
      <c r="AR71" s="183">
        <f t="shared" si="5"/>
        <v>0</v>
      </c>
      <c r="AS71" s="183">
        <f t="shared" si="5"/>
        <v>0</v>
      </c>
      <c r="AT71" s="183">
        <f t="shared" si="5"/>
        <v>0</v>
      </c>
      <c r="AU71" s="183">
        <f t="shared" si="5"/>
        <v>0</v>
      </c>
      <c r="AV71" s="183">
        <f t="shared" si="5"/>
        <v>0</v>
      </c>
      <c r="AW71" s="183">
        <f t="shared" si="5"/>
        <v>0</v>
      </c>
      <c r="AX71" s="183">
        <f t="shared" si="5"/>
        <v>0</v>
      </c>
      <c r="AY71" s="183">
        <f t="shared" si="5"/>
        <v>0</v>
      </c>
      <c r="AZ71" s="183">
        <f t="shared" si="5"/>
        <v>0</v>
      </c>
      <c r="BA71" s="183">
        <f t="shared" si="5"/>
        <v>0</v>
      </c>
      <c r="BB71" s="183">
        <f t="shared" si="5"/>
        <v>0</v>
      </c>
      <c r="BC71" s="183">
        <f t="shared" si="5"/>
        <v>0</v>
      </c>
      <c r="BD71" s="183">
        <f t="shared" si="5"/>
        <v>0</v>
      </c>
      <c r="BE71" s="183">
        <f t="shared" si="5"/>
        <v>0</v>
      </c>
      <c r="BF71" s="183">
        <f t="shared" si="5"/>
        <v>0</v>
      </c>
      <c r="BG71" s="183">
        <f t="shared" si="5"/>
        <v>0</v>
      </c>
      <c r="BH71" s="183">
        <f t="shared" si="5"/>
        <v>0</v>
      </c>
      <c r="BI71" s="183">
        <f t="shared" si="5"/>
        <v>0</v>
      </c>
      <c r="BJ71" s="183">
        <f t="shared" si="5"/>
        <v>0</v>
      </c>
      <c r="BK71" s="183">
        <f t="shared" si="5"/>
        <v>0</v>
      </c>
      <c r="BL71" s="183">
        <f t="shared" si="5"/>
        <v>0</v>
      </c>
      <c r="BM71" s="183">
        <f t="shared" si="5"/>
        <v>0</v>
      </c>
      <c r="BN71" s="183">
        <f t="shared" si="5"/>
        <v>0</v>
      </c>
      <c r="BO71" s="183">
        <f t="shared" si="5"/>
        <v>0</v>
      </c>
      <c r="BP71" s="183">
        <f t="shared" si="5"/>
        <v>0</v>
      </c>
      <c r="BQ71" s="183">
        <f t="shared" ref="BQ71:CN71" si="6">IF(   BQ1="-",0,BQ67+BQ29+BQ49+BQ64+BQ68+BQ69-BQ70)</f>
        <v>0</v>
      </c>
      <c r="BR71" s="183">
        <f t="shared" si="6"/>
        <v>0</v>
      </c>
      <c r="BS71" s="183">
        <f t="shared" si="6"/>
        <v>0</v>
      </c>
      <c r="BT71" s="183">
        <f t="shared" si="6"/>
        <v>0</v>
      </c>
      <c r="BU71" s="183">
        <f t="shared" si="6"/>
        <v>0</v>
      </c>
      <c r="BV71" s="183">
        <f t="shared" si="6"/>
        <v>0</v>
      </c>
      <c r="BW71" s="183">
        <f t="shared" si="6"/>
        <v>0</v>
      </c>
      <c r="BX71" s="183">
        <f t="shared" si="6"/>
        <v>0</v>
      </c>
      <c r="BY71" s="183">
        <f t="shared" si="6"/>
        <v>0</v>
      </c>
      <c r="BZ71" s="183">
        <f t="shared" si="6"/>
        <v>0</v>
      </c>
      <c r="CA71" s="183">
        <f t="shared" si="6"/>
        <v>0</v>
      </c>
      <c r="CB71" s="183">
        <f t="shared" si="6"/>
        <v>0</v>
      </c>
      <c r="CC71" s="183">
        <f t="shared" si="6"/>
        <v>0</v>
      </c>
      <c r="CD71" s="183">
        <f t="shared" si="6"/>
        <v>0</v>
      </c>
      <c r="CE71" s="183">
        <f t="shared" si="6"/>
        <v>0</v>
      </c>
      <c r="CF71" s="183">
        <f t="shared" si="6"/>
        <v>0</v>
      </c>
      <c r="CG71" s="183">
        <f t="shared" si="6"/>
        <v>0</v>
      </c>
      <c r="CH71" s="183">
        <f t="shared" si="6"/>
        <v>0</v>
      </c>
      <c r="CI71" s="183">
        <f t="shared" si="6"/>
        <v>0</v>
      </c>
      <c r="CJ71" s="183">
        <f t="shared" si="6"/>
        <v>0</v>
      </c>
      <c r="CK71" s="183">
        <f t="shared" si="6"/>
        <v>0</v>
      </c>
      <c r="CL71" s="183">
        <f t="shared" si="6"/>
        <v>0</v>
      </c>
      <c r="CM71" s="183">
        <f t="shared" si="6"/>
        <v>0</v>
      </c>
      <c r="CN71" s="183">
        <f t="shared" si="6"/>
        <v>0</v>
      </c>
      <c r="CP71" s="175" t="str">
        <f t="shared" ca="1" si="2"/>
        <v/>
      </c>
      <c r="CQ71" s="159"/>
      <c r="CR71" s="176" t="str">
        <f t="shared" ca="1" si="3"/>
        <v/>
      </c>
    </row>
    <row r="72" spans="2:96">
      <c r="B72" s="159"/>
      <c r="C72" s="1"/>
      <c r="D72" s="1"/>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P72" s="175" t="str">
        <f t="shared" ref="CP72:CP90" ca="1" si="7">IF(     $CQ$5="ok",                  IF(             OR($B72="",SUM($E72:$CN72)=0),   "",OFFSET($E72,0,$CR$3-1,1,1)-OFFSET($E72,0,$CP$3-1,1,1)),"błędne okresy")</f>
        <v/>
      </c>
      <c r="CQ72" s="159"/>
      <c r="CR72" s="176" t="str">
        <f t="shared" ref="CR72:CR90" ca="1" si="8">IF(    OR($B72="",SUM($E72:$CN72)=0         ),"",IF($CQ$5="ok",IFERROR(OFFSET($E72,0,$CR$3-1,1,1)/OFFSET($E72,0,$CP$3-1,1,1),""),"błędne okresy"))</f>
        <v/>
      </c>
    </row>
    <row r="73" spans="2:96">
      <c r="B73" s="159"/>
      <c r="C73" s="1"/>
      <c r="D73" s="1"/>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P73" s="175" t="str">
        <f t="shared" ca="1" si="7"/>
        <v/>
      </c>
      <c r="CQ73" s="159"/>
      <c r="CR73" s="176" t="str">
        <f t="shared" ca="1" si="8"/>
        <v/>
      </c>
    </row>
    <row r="74" spans="2:96">
      <c r="B74" s="159"/>
      <c r="C74" s="1"/>
      <c r="D74" s="1"/>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P74" s="175" t="str">
        <f t="shared" ca="1" si="7"/>
        <v/>
      </c>
      <c r="CQ74" s="159"/>
      <c r="CR74" s="176" t="str">
        <f t="shared" ca="1" si="8"/>
        <v/>
      </c>
    </row>
    <row r="75" spans="2:96">
      <c r="B75" s="159"/>
      <c r="C75" s="1"/>
      <c r="D75" s="1"/>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P75" s="175" t="str">
        <f t="shared" ca="1" si="7"/>
        <v/>
      </c>
      <c r="CQ75" s="159"/>
      <c r="CR75" s="176" t="str">
        <f t="shared" ca="1" si="8"/>
        <v/>
      </c>
    </row>
    <row r="76" spans="2:96">
      <c r="B76" s="159"/>
      <c r="C76" s="1"/>
      <c r="D76" s="1"/>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P76" s="175" t="str">
        <f t="shared" ca="1" si="7"/>
        <v/>
      </c>
      <c r="CQ76" s="159"/>
      <c r="CR76" s="176" t="str">
        <f t="shared" ca="1" si="8"/>
        <v/>
      </c>
    </row>
    <row r="77" spans="2:96">
      <c r="B77" s="159"/>
      <c r="C77" s="1"/>
      <c r="D77" s="1"/>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P77" s="175" t="str">
        <f t="shared" ca="1" si="7"/>
        <v/>
      </c>
      <c r="CQ77" s="159"/>
      <c r="CR77" s="176" t="str">
        <f t="shared" ca="1" si="8"/>
        <v/>
      </c>
    </row>
    <row r="78" spans="2:96">
      <c r="B78" s="159"/>
      <c r="C78" s="1"/>
      <c r="D78" s="1"/>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P78" s="175" t="str">
        <f t="shared" ca="1" si="7"/>
        <v/>
      </c>
      <c r="CQ78" s="159"/>
      <c r="CR78" s="176" t="str">
        <f t="shared" ca="1" si="8"/>
        <v/>
      </c>
    </row>
    <row r="79" spans="2:96">
      <c r="B79" s="159"/>
      <c r="C79" s="1"/>
      <c r="D79" s="1"/>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P79" s="175" t="str">
        <f t="shared" ca="1" si="7"/>
        <v/>
      </c>
      <c r="CQ79" s="159"/>
      <c r="CR79" s="176" t="str">
        <f t="shared" ca="1" si="8"/>
        <v/>
      </c>
    </row>
    <row r="80" spans="2:96">
      <c r="B80" s="159"/>
      <c r="C80" s="1"/>
      <c r="D80" s="1"/>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P80" s="175" t="str">
        <f t="shared" ca="1" si="7"/>
        <v/>
      </c>
      <c r="CQ80" s="159"/>
      <c r="CR80" s="176" t="str">
        <f t="shared" ca="1" si="8"/>
        <v/>
      </c>
    </row>
    <row r="81" spans="2:96">
      <c r="B81" s="159"/>
      <c r="C81" s="1"/>
      <c r="D81" s="1"/>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P81" s="175" t="str">
        <f t="shared" ca="1" si="7"/>
        <v/>
      </c>
      <c r="CQ81" s="159"/>
      <c r="CR81" s="176" t="str">
        <f t="shared" ca="1" si="8"/>
        <v/>
      </c>
    </row>
    <row r="82" spans="2:96">
      <c r="B82" s="159"/>
      <c r="C82" s="1"/>
      <c r="D82" s="1"/>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P82" s="175" t="str">
        <f t="shared" ca="1" si="7"/>
        <v/>
      </c>
      <c r="CQ82" s="159"/>
      <c r="CR82" s="176" t="str">
        <f t="shared" ca="1" si="8"/>
        <v/>
      </c>
    </row>
    <row r="83" spans="2:96">
      <c r="B83" s="159"/>
      <c r="C83" s="1"/>
      <c r="D83" s="1"/>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P83" s="175" t="str">
        <f t="shared" ca="1" si="7"/>
        <v/>
      </c>
      <c r="CQ83" s="159"/>
      <c r="CR83" s="176" t="str">
        <f t="shared" ca="1" si="8"/>
        <v/>
      </c>
    </row>
    <row r="84" spans="2:96">
      <c r="B84" s="159"/>
      <c r="C84" s="1"/>
      <c r="D84" s="1"/>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P84" s="175" t="str">
        <f t="shared" ca="1" si="7"/>
        <v/>
      </c>
      <c r="CQ84" s="159"/>
      <c r="CR84" s="176" t="str">
        <f t="shared" ca="1" si="8"/>
        <v/>
      </c>
    </row>
    <row r="85" spans="2:96">
      <c r="B85" s="159"/>
      <c r="C85" s="1"/>
      <c r="D85" s="1"/>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P85" s="175" t="str">
        <f t="shared" ca="1" si="7"/>
        <v/>
      </c>
      <c r="CQ85" s="159"/>
      <c r="CR85" s="176" t="str">
        <f t="shared" ca="1" si="8"/>
        <v/>
      </c>
    </row>
    <row r="86" spans="2:96">
      <c r="B86" s="159"/>
      <c r="C86" s="1"/>
      <c r="D86" s="1"/>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P86" s="175" t="str">
        <f t="shared" ca="1" si="7"/>
        <v/>
      </c>
      <c r="CQ86" s="159"/>
      <c r="CR86" s="176" t="str">
        <f t="shared" ca="1" si="8"/>
        <v/>
      </c>
    </row>
    <row r="87" spans="2:96">
      <c r="B87" s="159"/>
      <c r="C87" s="1"/>
      <c r="D87" s="1"/>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P87" s="175" t="str">
        <f t="shared" ca="1" si="7"/>
        <v/>
      </c>
      <c r="CQ87" s="159"/>
      <c r="CR87" s="176" t="str">
        <f t="shared" ca="1" si="8"/>
        <v/>
      </c>
    </row>
    <row r="88" spans="2:96">
      <c r="B88" s="159"/>
      <c r="C88" s="1"/>
      <c r="D88" s="1"/>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P88" s="175" t="str">
        <f t="shared" ca="1" si="7"/>
        <v/>
      </c>
      <c r="CQ88" s="159"/>
      <c r="CR88" s="176" t="str">
        <f t="shared" ca="1" si="8"/>
        <v/>
      </c>
    </row>
    <row r="89" spans="2:96">
      <c r="B89" s="159"/>
      <c r="C89" s="1"/>
      <c r="D89" s="1"/>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P89" s="175" t="str">
        <f t="shared" ca="1" si="7"/>
        <v/>
      </c>
      <c r="CQ89" s="159"/>
      <c r="CR89" s="176" t="str">
        <f t="shared" ca="1" si="8"/>
        <v/>
      </c>
    </row>
    <row r="90" spans="2:96">
      <c r="B90" s="159"/>
      <c r="C90" s="1"/>
      <c r="D90" s="1"/>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CP90" s="175" t="str">
        <f t="shared" ca="1" si="7"/>
        <v/>
      </c>
      <c r="CQ90" s="159"/>
      <c r="CR90" s="176" t="str">
        <f t="shared" ca="1" si="8"/>
        <v/>
      </c>
    </row>
    <row r="91" spans="2:96">
      <c r="B91" s="1"/>
      <c r="C91" s="1"/>
      <c r="D91" s="1"/>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row>
    <row r="92" spans="2:96">
      <c r="B92" s="1"/>
      <c r="C92" s="1"/>
      <c r="D92" s="1"/>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row>
    <row r="93" spans="2:96">
      <c r="B93" s="1"/>
      <c r="C93" s="1"/>
      <c r="D93" s="1"/>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row>
    <row r="94" spans="2:96">
      <c r="B94" s="1"/>
      <c r="C94" s="1"/>
      <c r="D94" s="1"/>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row>
    <row r="95" spans="2:96">
      <c r="B95" s="1"/>
      <c r="C95" s="1"/>
      <c r="D95" s="1"/>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row>
    <row r="96" spans="2:96">
      <c r="B96" s="1"/>
      <c r="C96" s="1"/>
      <c r="D96" s="1"/>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row>
    <row r="97" spans="2:37">
      <c r="B97" s="1"/>
      <c r="C97" s="1"/>
      <c r="D97" s="1"/>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row>
    <row r="98" spans="2:37">
      <c r="B98" s="1"/>
      <c r="C98" s="1"/>
      <c r="D98" s="1"/>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row>
    <row r="99" spans="2:37">
      <c r="B99" s="1"/>
      <c r="C99" s="1"/>
      <c r="D99" s="1"/>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row>
    <row r="100" spans="2:37">
      <c r="B100" s="1"/>
      <c r="C100" s="1"/>
      <c r="D100" s="1"/>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row>
    <row r="101" spans="2:37">
      <c r="B101" s="1"/>
      <c r="C101" s="1"/>
      <c r="D101" s="1"/>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row>
    <row r="102" spans="2:37">
      <c r="B102" s="1"/>
      <c r="C102" s="1"/>
      <c r="D102" s="1"/>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row>
    <row r="103" spans="2:37">
      <c r="B103" s="1"/>
      <c r="C103" s="1"/>
      <c r="D103" s="1"/>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row>
    <row r="104" spans="2:37">
      <c r="B104" s="1"/>
      <c r="C104" s="1"/>
      <c r="D104" s="1"/>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row>
    <row r="105" spans="2:37">
      <c r="B105" s="1"/>
      <c r="C105" s="1"/>
      <c r="D105" s="1"/>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row>
    <row r="106" spans="2:37">
      <c r="B106" s="1"/>
      <c r="C106" s="1"/>
      <c r="D106" s="1"/>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row>
    <row r="107" spans="2:37">
      <c r="B107" s="1"/>
      <c r="C107" s="1"/>
      <c r="D107" s="1"/>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row>
    <row r="108" spans="2:37">
      <c r="B108" s="1"/>
      <c r="C108" s="1"/>
      <c r="D108" s="1"/>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row>
    <row r="109" spans="2:37">
      <c r="B109" s="1"/>
      <c r="C109" s="1"/>
      <c r="D109" s="1"/>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row>
    <row r="110" spans="2:37">
      <c r="B110" s="1"/>
      <c r="C110" s="1"/>
      <c r="D110" s="1"/>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row>
    <row r="111" spans="2:37">
      <c r="B111" s="1"/>
      <c r="C111" s="1"/>
      <c r="D111" s="1"/>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row>
    <row r="112" spans="2:37">
      <c r="B112" s="1"/>
      <c r="C112" s="1"/>
      <c r="D112" s="1"/>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row>
    <row r="113" spans="2:37">
      <c r="B113" s="1"/>
      <c r="C113" s="1"/>
      <c r="D113" s="1"/>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row>
    <row r="114" spans="2:37">
      <c r="B114" s="1"/>
      <c r="C114" s="1"/>
      <c r="D114" s="1"/>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row>
    <row r="115" spans="2:37">
      <c r="B115" s="1"/>
      <c r="C115" s="1"/>
      <c r="D115" s="1"/>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row>
    <row r="116" spans="2:37">
      <c r="B116" s="1"/>
      <c r="C116" s="1"/>
      <c r="D116" s="1"/>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row>
    <row r="117" spans="2:37">
      <c r="B117" s="1"/>
      <c r="C117" s="1"/>
      <c r="D117" s="1"/>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row>
    <row r="118" spans="2:37">
      <c r="B118" s="1"/>
      <c r="C118" s="1"/>
      <c r="D118" s="1"/>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row>
    <row r="119" spans="2:37">
      <c r="B119" s="1"/>
      <c r="C119" s="1"/>
      <c r="D119" s="1"/>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row>
    <row r="120" spans="2:37">
      <c r="B120" s="1"/>
      <c r="C120" s="1"/>
      <c r="D120" s="1"/>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row>
    <row r="121" spans="2:37">
      <c r="B121" s="1"/>
      <c r="C121" s="1"/>
      <c r="D121" s="1"/>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row>
    <row r="122" spans="2:37">
      <c r="B122" s="1"/>
      <c r="C122" s="1"/>
      <c r="D122" s="1"/>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row>
    <row r="123" spans="2:37">
      <c r="B123" s="1"/>
      <c r="C123" s="1"/>
      <c r="D123" s="1"/>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row>
    <row r="124" spans="2:37">
      <c r="B124" s="1"/>
      <c r="C124" s="1"/>
      <c r="D124" s="1"/>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row>
    <row r="125" spans="2:37">
      <c r="B125" s="1"/>
      <c r="C125" s="1"/>
      <c r="D125" s="1"/>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row>
    <row r="126" spans="2:37">
      <c r="B126" s="1"/>
      <c r="C126" s="1"/>
      <c r="D126" s="1"/>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row>
    <row r="127" spans="2:37">
      <c r="B127" s="1"/>
      <c r="C127" s="1"/>
      <c r="D127" s="1"/>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row>
    <row r="128" spans="2:37">
      <c r="B128" s="1"/>
      <c r="C128" s="1"/>
      <c r="D128" s="1"/>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row>
    <row r="129" spans="2:37">
      <c r="B129" s="1"/>
      <c r="C129" s="1"/>
      <c r="D129" s="1"/>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row>
    <row r="130" spans="2:37">
      <c r="B130" s="1"/>
      <c r="C130" s="1"/>
      <c r="D130" s="1"/>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row>
    <row r="131" spans="2:37">
      <c r="B131" s="1"/>
      <c r="C131" s="1"/>
      <c r="D131" s="1"/>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row>
    <row r="132" spans="2:37">
      <c r="B132" s="1"/>
      <c r="C132" s="1"/>
      <c r="D132" s="1"/>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row>
    <row r="133" spans="2:37">
      <c r="B133" s="1"/>
      <c r="C133" s="1"/>
      <c r="D133" s="1"/>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row>
    <row r="134" spans="2:37">
      <c r="B134" s="1"/>
      <c r="C134" s="1"/>
      <c r="D134" s="1"/>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row>
    <row r="135" spans="2:37">
      <c r="B135" s="1"/>
      <c r="C135" s="1"/>
      <c r="D135" s="1"/>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row>
    <row r="136" spans="2:37">
      <c r="B136" s="1"/>
      <c r="C136" s="1"/>
      <c r="D136" s="1"/>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row>
    <row r="137" spans="2:37">
      <c r="B137" s="1"/>
      <c r="C137" s="1"/>
      <c r="D137" s="1"/>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row>
    <row r="138" spans="2:37">
      <c r="B138" s="1"/>
      <c r="C138" s="1"/>
      <c r="D138" s="1"/>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row>
    <row r="139" spans="2:37">
      <c r="B139" s="1"/>
      <c r="C139" s="1"/>
      <c r="D139" s="1"/>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row>
    <row r="140" spans="2:37">
      <c r="B140" s="1"/>
      <c r="C140" s="1"/>
      <c r="D140" s="1"/>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row>
    <row r="141" spans="2:37">
      <c r="B141" s="1"/>
      <c r="C141" s="1"/>
      <c r="D141" s="1"/>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row>
    <row r="142" spans="2:37">
      <c r="B142" s="1"/>
      <c r="C142" s="1"/>
      <c r="D142" s="1"/>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row>
    <row r="143" spans="2:37">
      <c r="B143" s="1"/>
      <c r="C143" s="1"/>
      <c r="D143" s="1"/>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row>
    <row r="144" spans="2:37">
      <c r="B144" s="1"/>
      <c r="C144" s="1"/>
      <c r="D144" s="1"/>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row>
    <row r="145" spans="2:37">
      <c r="B145" s="1"/>
      <c r="C145" s="1"/>
      <c r="D145" s="1"/>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row>
    <row r="146" spans="2:37">
      <c r="B146" s="1"/>
      <c r="C146" s="1"/>
      <c r="D146" s="1"/>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row>
    <row r="147" spans="2:37">
      <c r="B147" s="1"/>
      <c r="C147" s="1"/>
      <c r="D147" s="1"/>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row>
    <row r="148" spans="2:37">
      <c r="B148" s="1"/>
      <c r="C148" s="1"/>
      <c r="D148" s="1"/>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row>
    <row r="149" spans="2:37">
      <c r="B149" s="1"/>
      <c r="C149" s="1"/>
      <c r="D149" s="1"/>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row>
    <row r="150" spans="2:37">
      <c r="B150" s="1"/>
      <c r="C150" s="1"/>
      <c r="D150" s="1"/>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row>
    <row r="151" spans="2:37">
      <c r="B151" s="1"/>
      <c r="C151" s="1"/>
      <c r="D151" s="1"/>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row>
    <row r="152" spans="2:37">
      <c r="B152" s="1"/>
      <c r="C152" s="1"/>
      <c r="D152" s="1"/>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row>
    <row r="153" spans="2:37">
      <c r="B153" s="1"/>
      <c r="C153" s="1"/>
      <c r="D153" s="1"/>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row>
    <row r="154" spans="2:37">
      <c r="B154" s="1"/>
      <c r="C154" s="1"/>
      <c r="D154" s="1"/>
    </row>
    <row r="155" spans="2:37">
      <c r="B155" s="1"/>
      <c r="C155" s="1"/>
      <c r="D155" s="1"/>
    </row>
    <row r="156" spans="2:37">
      <c r="B156" s="1"/>
      <c r="C156" s="1"/>
      <c r="D156" s="1"/>
    </row>
    <row r="157" spans="2:37">
      <c r="B157" s="1"/>
      <c r="C157" s="1"/>
      <c r="D157" s="1"/>
    </row>
    <row r="158" spans="2:37">
      <c r="B158" s="1"/>
      <c r="C158" s="1"/>
      <c r="D158" s="1"/>
    </row>
    <row r="159" spans="2:37">
      <c r="B159" s="1"/>
      <c r="C159" s="1"/>
      <c r="D159" s="1"/>
    </row>
    <row r="160" spans="2:37">
      <c r="B160" s="1"/>
      <c r="C160" s="1"/>
      <c r="D160" s="1"/>
    </row>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sheetData>
  <hyperlinks>
    <hyperlink ref="B5" location="'Spis treści'!A1" display="← Powrót do Spisu treści" xr:uid="{00000000-0004-0000-0700-000000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72C"/>
  </sheetPr>
  <dimension ref="A1:AE90"/>
  <sheetViews>
    <sheetView showGridLines="0" topLeftCell="H34" zoomScale="85" zoomScaleNormal="85" workbookViewId="0">
      <selection activeCell="AI75" sqref="AI75"/>
    </sheetView>
  </sheetViews>
  <sheetFormatPr defaultColWidth="10.85546875" defaultRowHeight="12" outlineLevelCol="1"/>
  <cols>
    <col min="1" max="1" width="1.85546875" style="159" customWidth="1"/>
    <col min="2" max="2" width="102.7109375" style="1" customWidth="1"/>
    <col min="3" max="3" width="9.42578125" style="1" customWidth="1"/>
    <col min="4" max="4" width="19" style="1" bestFit="1" customWidth="1"/>
    <col min="5" max="5" width="10" style="1" customWidth="1"/>
    <col min="6" max="13" width="9.28515625" style="1" customWidth="1"/>
    <col min="14" max="14" width="10.140625" style="1" customWidth="1"/>
    <col min="15" max="16" width="9.28515625" style="1" customWidth="1"/>
    <col min="17" max="26" width="9.28515625" style="1" hidden="1" customWidth="1" outlineLevel="1"/>
    <col min="27" max="27" width="4.28515625" style="1" hidden="1" customWidth="1" outlineLevel="1"/>
    <col min="28" max="28" width="4.28515625" style="1" customWidth="1" collapsed="1"/>
    <col min="29" max="29" width="17.85546875" style="1" bestFit="1" customWidth="1"/>
    <col min="30" max="30" width="13" style="1" customWidth="1"/>
    <col min="31" max="31" width="15.28515625" style="1" bestFit="1" customWidth="1"/>
    <col min="32" max="16384" width="10.85546875" style="1"/>
  </cols>
  <sheetData>
    <row r="1" spans="1:31" s="7" customFormat="1" ht="36.75" customHeight="1">
      <c r="A1" s="160"/>
      <c r="B1" s="198" t="s">
        <v>279</v>
      </c>
      <c r="C1" s="190" t="s">
        <v>90</v>
      </c>
      <c r="D1" s="87" t="s">
        <v>149</v>
      </c>
      <c r="E1" s="49" t="str">
        <f>IF(   E2="-","-",IF($C$4="-",   $C$2&amp;"Q-"&amp;$C$3&amp;"Q "&amp;E2,"błąd okresu"))</f>
        <v>1Q-3Q 2013</v>
      </c>
      <c r="F1" s="49" t="str">
        <f t="shared" ref="F1:Z1" si="0">IF(   F2="-","-",IF($C$4="-",   $C$2&amp;"Q-"&amp;$C$3&amp;"Q "&amp;F2,"błąd okresu"))</f>
        <v>1Q-3Q 2014</v>
      </c>
      <c r="G1" s="49" t="str">
        <f t="shared" si="0"/>
        <v>1Q-3Q 2015</v>
      </c>
      <c r="H1" s="49" t="str">
        <f t="shared" si="0"/>
        <v>1Q-3Q 2016</v>
      </c>
      <c r="I1" s="49" t="str">
        <f t="shared" si="0"/>
        <v>1Q-3Q 2017</v>
      </c>
      <c r="J1" s="49" t="str">
        <f t="shared" si="0"/>
        <v>1Q-3Q 2018</v>
      </c>
      <c r="K1" s="49" t="str">
        <f t="shared" si="0"/>
        <v>1Q-3Q 2019</v>
      </c>
      <c r="L1" s="49" t="str">
        <f t="shared" si="0"/>
        <v>1Q-3Q 2020</v>
      </c>
      <c r="M1" s="49" t="str">
        <f t="shared" si="0"/>
        <v>1Q-3Q 2021</v>
      </c>
      <c r="N1" s="49" t="str">
        <f t="shared" si="0"/>
        <v>1Q-3Q 2022</v>
      </c>
      <c r="O1" s="49" t="str">
        <f t="shared" si="0"/>
        <v>1Q-3Q 2023</v>
      </c>
      <c r="P1" s="49" t="str">
        <f t="shared" si="0"/>
        <v>1Q-3Q 2024</v>
      </c>
      <c r="Q1" s="49" t="str">
        <f t="shared" si="0"/>
        <v>-</v>
      </c>
      <c r="R1" s="49" t="str">
        <f t="shared" si="0"/>
        <v>-</v>
      </c>
      <c r="S1" s="49" t="str">
        <f t="shared" si="0"/>
        <v>-</v>
      </c>
      <c r="T1" s="49" t="str">
        <f t="shared" si="0"/>
        <v>-</v>
      </c>
      <c r="U1" s="49" t="str">
        <f t="shared" si="0"/>
        <v>-</v>
      </c>
      <c r="V1" s="49" t="str">
        <f t="shared" si="0"/>
        <v>-</v>
      </c>
      <c r="W1" s="49" t="str">
        <f t="shared" si="0"/>
        <v>-</v>
      </c>
      <c r="X1" s="49" t="str">
        <f t="shared" si="0"/>
        <v>-</v>
      </c>
      <c r="Y1" s="49" t="str">
        <f t="shared" si="0"/>
        <v>-</v>
      </c>
      <c r="Z1" s="49" t="str">
        <f t="shared" si="0"/>
        <v>-</v>
      </c>
      <c r="AA1" s="79"/>
      <c r="AC1" s="168">
        <f>MATCH($AC$3,$E$2:$Z$2,0)</f>
        <v>11</v>
      </c>
      <c r="AD1" s="169"/>
      <c r="AE1" s="168">
        <f>MATCH($AE$3,$E$2:$Z$2,0)</f>
        <v>12</v>
      </c>
    </row>
    <row r="2" spans="1:31">
      <c r="B2" s="211" t="s">
        <v>209</v>
      </c>
      <c r="C2" s="212">
        <v>1</v>
      </c>
      <c r="D2" s="87" t="str">
        <f>'Balance sheet (Q)'!C2</f>
        <v>rok&gt;</v>
      </c>
      <c r="E2" s="6">
        <f>'Balance sheet (end)'!D2</f>
        <v>2013</v>
      </c>
      <c r="F2" s="6">
        <f>'Balance sheet (end)'!E2</f>
        <v>2014</v>
      </c>
      <c r="G2" s="6">
        <f>'Balance sheet (end)'!F2</f>
        <v>2015</v>
      </c>
      <c r="H2" s="6">
        <f>'Balance sheet (end)'!G2</f>
        <v>2016</v>
      </c>
      <c r="I2" s="6">
        <f>'Balance sheet (end)'!H2</f>
        <v>2017</v>
      </c>
      <c r="J2" s="6">
        <f>'Balance sheet (end)'!I2</f>
        <v>2018</v>
      </c>
      <c r="K2" s="6">
        <f>'Balance sheet (end)'!J2</f>
        <v>2019</v>
      </c>
      <c r="L2" s="6">
        <f>'Balance sheet (end)'!K2</f>
        <v>2020</v>
      </c>
      <c r="M2" s="6">
        <f>'Balance sheet (end)'!L2</f>
        <v>2021</v>
      </c>
      <c r="N2" s="6">
        <f>'Balance sheet (end)'!M2</f>
        <v>2022</v>
      </c>
      <c r="O2" s="6">
        <f>'Balance sheet (end)'!N2</f>
        <v>2023</v>
      </c>
      <c r="P2" s="6">
        <f>'Balance sheet (end)'!O2</f>
        <v>2024</v>
      </c>
      <c r="Q2" s="6" t="str">
        <f>'Balance sheet (end)'!P2</f>
        <v>-</v>
      </c>
      <c r="R2" s="6" t="str">
        <f>'Balance sheet (end)'!Q2</f>
        <v>-</v>
      </c>
      <c r="S2" s="6" t="str">
        <f>'Balance sheet (end)'!R2</f>
        <v>-</v>
      </c>
      <c r="T2" s="6" t="str">
        <f>'Balance sheet (end)'!S2</f>
        <v>-</v>
      </c>
      <c r="U2" s="6" t="str">
        <f>'Balance sheet (end)'!T2</f>
        <v>-</v>
      </c>
      <c r="V2" s="6" t="str">
        <f>'Balance sheet (end)'!U2</f>
        <v>-</v>
      </c>
      <c r="W2" s="6" t="str">
        <f>'Balance sheet (end)'!V2</f>
        <v>-</v>
      </c>
      <c r="X2" s="6" t="str">
        <f>'Balance sheet (end)'!W2</f>
        <v>-</v>
      </c>
      <c r="Y2" s="6" t="str">
        <f>'Balance sheet (end)'!X2</f>
        <v>-</v>
      </c>
      <c r="Z2" s="6" t="str">
        <f>'Balance sheet (end)'!Y2</f>
        <v>-</v>
      </c>
      <c r="AA2" s="80"/>
      <c r="AC2" s="178" t="s">
        <v>154</v>
      </c>
      <c r="AD2" s="178" t="s">
        <v>210</v>
      </c>
      <c r="AE2" s="178" t="s">
        <v>155</v>
      </c>
    </row>
    <row r="3" spans="1:31">
      <c r="B3" s="213" t="s">
        <v>211</v>
      </c>
      <c r="C3" s="212">
        <v>3</v>
      </c>
      <c r="D3" s="87" t="s">
        <v>212</v>
      </c>
      <c r="E3" s="188">
        <f>IF(     OR(E2="-",   $C$4&lt;&gt;"-"),0,COUNTIF('Cash flow (Q)'!$E$2:$CN$2,E2))</f>
        <v>4</v>
      </c>
      <c r="F3" s="188">
        <f>IF(     OR(F2="-",   $C$4&lt;&gt;"-"),0,COUNTIF('Cash flow (Q)'!$E$2:$CN$2,F2))</f>
        <v>4</v>
      </c>
      <c r="G3" s="188">
        <f>IF(     OR(G2="-",   $C$4&lt;&gt;"-"),0,COUNTIF('Cash flow (Q)'!$E$2:$CN$2,G2))</f>
        <v>4</v>
      </c>
      <c r="H3" s="188">
        <f>IF(     OR(H2="-",   $C$4&lt;&gt;"-"),0,COUNTIF('Cash flow (Q)'!$E$2:$CN$2,H2))</f>
        <v>4</v>
      </c>
      <c r="I3" s="188">
        <f>IF(     OR(I2="-",   $C$4&lt;&gt;"-"),0,COUNTIF('Cash flow (Q)'!$E$2:$CN$2,I2))</f>
        <v>4</v>
      </c>
      <c r="J3" s="188">
        <f>IF(     OR(J2="-",   $C$4&lt;&gt;"-"),0,COUNTIF('Cash flow (Q)'!$E$2:$CN$2,J2))</f>
        <v>4</v>
      </c>
      <c r="K3" s="188">
        <f>IF(     OR(K2="-",   $C$4&lt;&gt;"-"),0,COUNTIF('Cash flow (Q)'!$E$2:$CN$2,K2))</f>
        <v>4</v>
      </c>
      <c r="L3" s="188">
        <f>IF(     OR(L2="-",   $C$4&lt;&gt;"-"),0,COUNTIF('Cash flow (Q)'!$E$2:$CN$2,L2))</f>
        <v>4</v>
      </c>
      <c r="M3" s="188">
        <f>IF(     OR(M2="-",   $C$4&lt;&gt;"-"),0,COUNTIF('Cash flow (Q)'!$E$2:$CN$2,M2))</f>
        <v>4</v>
      </c>
      <c r="N3" s="188">
        <f>IF(     OR(N2="-",   $C$4&lt;&gt;"-"),0,COUNTIF('Cash flow (Q)'!$E$2:$CN$2,N2))</f>
        <v>4</v>
      </c>
      <c r="O3" s="188">
        <f>IF(     OR(O2="-",   $C$4&lt;&gt;"-"),0,COUNTIF('Cash flow (Q)'!$E$2:$CN$2,O2))</f>
        <v>4</v>
      </c>
      <c r="P3" s="188">
        <f>IF(     OR(P2="-",   $C$4&lt;&gt;"-"),0,COUNTIF('Cash flow (Q)'!$E$2:$CN$2,P2))</f>
        <v>3</v>
      </c>
      <c r="Q3" s="188">
        <f>IF(     OR(Q2="-",   $C$4&lt;&gt;"-"),0,COUNTIF('Cash flow (Q)'!$E$2:$CN$2,Q2))</f>
        <v>0</v>
      </c>
      <c r="R3" s="188">
        <f>IF(     OR(R2="-",   $C$4&lt;&gt;"-"),0,COUNTIF('Cash flow (Q)'!$E$2:$CN$2,R2))</f>
        <v>0</v>
      </c>
      <c r="S3" s="188">
        <f>IF(     OR(S2="-",   $C$4&lt;&gt;"-"),0,COUNTIF('Cash flow (Q)'!$E$2:$CN$2,S2))</f>
        <v>0</v>
      </c>
      <c r="T3" s="188">
        <f>IF(     OR(T2="-",   $C$4&lt;&gt;"-"),0,COUNTIF('Cash flow (Q)'!$E$2:$CN$2,T2))</f>
        <v>0</v>
      </c>
      <c r="U3" s="188">
        <f>IF(     OR(U2="-",   $C$4&lt;&gt;"-"),0,COUNTIF('Cash flow (Q)'!$E$2:$CN$2,U2))</f>
        <v>0</v>
      </c>
      <c r="V3" s="188">
        <f>IF(     OR(V2="-",   $C$4&lt;&gt;"-"),0,COUNTIF('Cash flow (Q)'!$E$2:$CN$2,V2))</f>
        <v>0</v>
      </c>
      <c r="W3" s="188">
        <f>IF(     OR(W2="-",   $C$4&lt;&gt;"-"),0,COUNTIF('Cash flow (Q)'!$E$2:$CN$2,W2))</f>
        <v>0</v>
      </c>
      <c r="X3" s="188">
        <f>IF(     OR(X2="-",   $C$4&lt;&gt;"-"),0,COUNTIF('Cash flow (Q)'!$E$2:$CN$2,X2))</f>
        <v>0</v>
      </c>
      <c r="Y3" s="188">
        <f>IF(     OR(Y2="-",   $C$4&lt;&gt;"-"),0,COUNTIF('Cash flow (Q)'!$E$2:$CN$2,Y2))</f>
        <v>0</v>
      </c>
      <c r="Z3" s="188">
        <f>IF(     OR(Z2="-",   $C$4&lt;&gt;"-"),0,COUNTIF('Cash flow (Q)'!$E$2:$CN$2,Z2))</f>
        <v>0</v>
      </c>
      <c r="AA3" s="80"/>
      <c r="AC3" s="220">
        <v>2023</v>
      </c>
      <c r="AD3" s="148" t="str">
        <f>C2&amp;"-"&amp;C3</f>
        <v>1-3</v>
      </c>
      <c r="AE3" s="220">
        <v>2024</v>
      </c>
    </row>
    <row r="4" spans="1:31">
      <c r="B4" s="48"/>
      <c r="C4" s="271" t="str">
        <f>IF(OR((C3&lt;C2),OR(C2&lt;1,C2&gt;4),OR(C3&lt;1,C3&gt;4)),"błąd kwartałów","-")</f>
        <v>-</v>
      </c>
      <c r="D4" s="87" t="s">
        <v>280</v>
      </c>
      <c r="E4" s="6" t="str">
        <f>IF(E$2="-","-",E$2&amp;"-"&amp;$C$2)</f>
        <v>2013-1</v>
      </c>
      <c r="F4" s="6" t="str">
        <f t="shared" ref="F4:Z4" si="1">IF(F$2="-","-",F$2&amp;"-"&amp;$C$2)</f>
        <v>2014-1</v>
      </c>
      <c r="G4" s="6" t="str">
        <f t="shared" si="1"/>
        <v>2015-1</v>
      </c>
      <c r="H4" s="6" t="str">
        <f t="shared" si="1"/>
        <v>2016-1</v>
      </c>
      <c r="I4" s="6" t="str">
        <f t="shared" si="1"/>
        <v>2017-1</v>
      </c>
      <c r="J4" s="6" t="str">
        <f t="shared" si="1"/>
        <v>2018-1</v>
      </c>
      <c r="K4" s="6" t="str">
        <f t="shared" si="1"/>
        <v>2019-1</v>
      </c>
      <c r="L4" s="6" t="str">
        <f t="shared" si="1"/>
        <v>2020-1</v>
      </c>
      <c r="M4" s="6" t="str">
        <f t="shared" si="1"/>
        <v>2021-1</v>
      </c>
      <c r="N4" s="6" t="str">
        <f t="shared" si="1"/>
        <v>2022-1</v>
      </c>
      <c r="O4" s="6" t="str">
        <f t="shared" si="1"/>
        <v>2023-1</v>
      </c>
      <c r="P4" s="6" t="str">
        <f t="shared" si="1"/>
        <v>2024-1</v>
      </c>
      <c r="Q4" s="6" t="str">
        <f t="shared" si="1"/>
        <v>-</v>
      </c>
      <c r="R4" s="6" t="str">
        <f t="shared" si="1"/>
        <v>-</v>
      </c>
      <c r="S4" s="6" t="str">
        <f t="shared" si="1"/>
        <v>-</v>
      </c>
      <c r="T4" s="6" t="str">
        <f t="shared" si="1"/>
        <v>-</v>
      </c>
      <c r="U4" s="6" t="str">
        <f t="shared" si="1"/>
        <v>-</v>
      </c>
      <c r="V4" s="6" t="str">
        <f t="shared" si="1"/>
        <v>-</v>
      </c>
      <c r="W4" s="6" t="str">
        <f t="shared" si="1"/>
        <v>-</v>
      </c>
      <c r="X4" s="6" t="str">
        <f t="shared" si="1"/>
        <v>-</v>
      </c>
      <c r="Y4" s="6" t="str">
        <f t="shared" si="1"/>
        <v>-</v>
      </c>
      <c r="Z4" s="6" t="str">
        <f t="shared" si="1"/>
        <v>-</v>
      </c>
      <c r="AA4" s="80"/>
      <c r="AC4" s="168" t="s">
        <v>157</v>
      </c>
      <c r="AD4" s="272" t="str">
        <f>IF(         OR(              TYPE(AC1)=16,TYPE(AE1)=16),"błędne okresy","ok")</f>
        <v>ok</v>
      </c>
      <c r="AE4" s="168" t="s">
        <v>158</v>
      </c>
    </row>
    <row r="5" spans="1:31" ht="59.25" customHeight="1">
      <c r="B5" s="223" t="s">
        <v>52</v>
      </c>
      <c r="C5" s="130"/>
      <c r="D5" s="131" t="s">
        <v>281</v>
      </c>
      <c r="E5" s="132" t="str">
        <f>IF(E$2="-","-",E$2&amp;"-"&amp;$C$3)</f>
        <v>2013-3</v>
      </c>
      <c r="F5" s="132" t="str">
        <f t="shared" ref="F5:Z5" si="2">IF(F$2="-","-",F$2&amp;"-"&amp;$C$3)</f>
        <v>2014-3</v>
      </c>
      <c r="G5" s="132" t="str">
        <f t="shared" si="2"/>
        <v>2015-3</v>
      </c>
      <c r="H5" s="132" t="str">
        <f t="shared" si="2"/>
        <v>2016-3</v>
      </c>
      <c r="I5" s="132" t="str">
        <f t="shared" si="2"/>
        <v>2017-3</v>
      </c>
      <c r="J5" s="132" t="str">
        <f t="shared" si="2"/>
        <v>2018-3</v>
      </c>
      <c r="K5" s="132" t="str">
        <f t="shared" si="2"/>
        <v>2019-3</v>
      </c>
      <c r="L5" s="132" t="str">
        <f t="shared" si="2"/>
        <v>2020-3</v>
      </c>
      <c r="M5" s="132" t="str">
        <f t="shared" si="2"/>
        <v>2021-3</v>
      </c>
      <c r="N5" s="132" t="str">
        <f t="shared" si="2"/>
        <v>2022-3</v>
      </c>
      <c r="O5" s="132" t="str">
        <f t="shared" si="2"/>
        <v>2023-3</v>
      </c>
      <c r="P5" s="132" t="str">
        <f t="shared" si="2"/>
        <v>2024-3</v>
      </c>
      <c r="Q5" s="132" t="str">
        <f t="shared" si="2"/>
        <v>-</v>
      </c>
      <c r="R5" s="132" t="str">
        <f t="shared" si="2"/>
        <v>-</v>
      </c>
      <c r="S5" s="132" t="str">
        <f t="shared" si="2"/>
        <v>-</v>
      </c>
      <c r="T5" s="132" t="str">
        <f t="shared" si="2"/>
        <v>-</v>
      </c>
      <c r="U5" s="132" t="str">
        <f t="shared" si="2"/>
        <v>-</v>
      </c>
      <c r="V5" s="132" t="str">
        <f t="shared" si="2"/>
        <v>-</v>
      </c>
      <c r="W5" s="132" t="str">
        <f t="shared" si="2"/>
        <v>-</v>
      </c>
      <c r="X5" s="132" t="str">
        <f t="shared" si="2"/>
        <v>-</v>
      </c>
      <c r="Y5" s="132" t="str">
        <f t="shared" si="2"/>
        <v>-</v>
      </c>
      <c r="Z5" s="132" t="str">
        <f t="shared" si="2"/>
        <v>-</v>
      </c>
      <c r="AA5" s="80"/>
      <c r="AD5" s="270" t="s">
        <v>213</v>
      </c>
    </row>
    <row r="6" spans="1:31" ht="12.95" customHeight="1">
      <c r="B6" s="16" t="str">
        <f>IF('Cash flow (Q)'!B6="","",'Cash flow (Q)'!B6)</f>
        <v>1.Przepływy środków pieniężnych z działalności operacyjnej</v>
      </c>
      <c r="C6" s="37"/>
      <c r="D6" s="37"/>
      <c r="E6" s="37"/>
      <c r="F6" s="37"/>
      <c r="G6" s="37"/>
      <c r="H6" s="37"/>
      <c r="I6" s="37"/>
      <c r="J6" s="37"/>
      <c r="K6" s="37"/>
      <c r="L6" s="37"/>
      <c r="M6" s="37"/>
      <c r="N6" s="37"/>
      <c r="O6" s="37"/>
      <c r="P6" s="37"/>
      <c r="Q6" s="37"/>
      <c r="R6" s="37"/>
      <c r="S6" s="37"/>
      <c r="T6" s="37"/>
      <c r="U6" s="37"/>
      <c r="V6" s="37"/>
      <c r="W6" s="37"/>
      <c r="X6" s="37"/>
      <c r="Y6" s="37"/>
      <c r="Z6" s="37"/>
      <c r="AA6" s="80"/>
      <c r="AC6" s="189" t="s">
        <v>157</v>
      </c>
      <c r="AD6" s="190"/>
      <c r="AE6" s="189" t="s">
        <v>158</v>
      </c>
    </row>
    <row r="7" spans="1:31">
      <c r="B7" s="52" t="str">
        <f>IF('Cash flow (Q)'!B7="","",'Cash flow (Q)'!B7)</f>
        <v>2.Zysk przed opodatkowaniem</v>
      </c>
      <c r="C7" s="58"/>
      <c r="D7" s="58"/>
      <c r="E7" s="58">
        <f>IF(          $C$4 &lt;&gt;"-","błąd okresów",    IF(     E$2  ="-","",       IFERROR(  SUMIFS('Cash flow (Q)'!$E7:$CN7,'Cash flow (Q)'!$E$2:$CN$2,E$2,'Cash flow (Q)'!$E$3:$CN$3,"&gt;="&amp;$C$2,'Cash flow (Q)'!$E$3:$CN$3,"&lt;="&amp;$C$3),"błąd")))</f>
        <v>49003</v>
      </c>
      <c r="F7" s="58">
        <f>IF(          $C$4 &lt;&gt;"-","błąd okresów",    IF(     F$2  ="-","",       IFERROR(  SUMIFS('Cash flow (Q)'!$E7:$CN7,'Cash flow (Q)'!$E$2:$CN$2,F$2,'Cash flow (Q)'!$E$3:$CN$3,"&gt;="&amp;$C$2,'Cash flow (Q)'!$E$3:$CN$3,"&lt;="&amp;$C$3),"błąd")))</f>
        <v>43049</v>
      </c>
      <c r="G7" s="58">
        <f>IF(          $C$4 &lt;&gt;"-","błąd okresów",    IF(     G$2  ="-","",       IFERROR(  SUMIFS('Cash flow (Q)'!$E7:$CN7,'Cash flow (Q)'!$E$2:$CN$2,G$2,'Cash flow (Q)'!$E$3:$CN$3,"&gt;="&amp;$C$2,'Cash flow (Q)'!$E$3:$CN$3,"&lt;="&amp;$C$3),"błąd")))</f>
        <v>52922</v>
      </c>
      <c r="H7" s="58">
        <f>IF(          $C$4 &lt;&gt;"-","błąd okresów",    IF(     H$2  ="-","",       IFERROR(  SUMIFS('Cash flow (Q)'!$E7:$CN7,'Cash flow (Q)'!$E$2:$CN$2,H$2,'Cash flow (Q)'!$E$3:$CN$3,"&gt;="&amp;$C$2,'Cash flow (Q)'!$E$3:$CN$3,"&lt;="&amp;$C$3),"błąd")))</f>
        <v>58234</v>
      </c>
      <c r="I7" s="58">
        <f>IF(          $C$4 &lt;&gt;"-","błąd okresów",    IF(     I$2  ="-","",       IFERROR(  SUMIFS('Cash flow (Q)'!$E7:$CN7,'Cash flow (Q)'!$E$2:$CN$2,I$2,'Cash flow (Q)'!$E$3:$CN$3,"&gt;="&amp;$C$2,'Cash flow (Q)'!$E$3:$CN$3,"&lt;="&amp;$C$3),"błąd")))</f>
        <v>67247</v>
      </c>
      <c r="J7" s="58">
        <f>IF(          $C$4 &lt;&gt;"-","błąd okresów",    IF(     J$2  ="-","",       IFERROR(  SUMIFS('Cash flow (Q)'!$E7:$CN7,'Cash flow (Q)'!$E$2:$CN$2,J$2,'Cash flow (Q)'!$E$3:$CN$3,"&gt;="&amp;$C$2,'Cash flow (Q)'!$E$3:$CN$3,"&lt;="&amp;$C$3),"błąd")))</f>
        <v>79289</v>
      </c>
      <c r="K7" s="58">
        <f>IF(          $C$4 &lt;&gt;"-","błąd okresów",    IF(     K$2  ="-","",       IFERROR(  SUMIFS('Cash flow (Q)'!$E7:$CN7,'Cash flow (Q)'!$E$2:$CN$2,K$2,'Cash flow (Q)'!$E$3:$CN$3,"&gt;="&amp;$C$2,'Cash flow (Q)'!$E$3:$CN$3,"&lt;="&amp;$C$3),"błąd")))</f>
        <v>86609</v>
      </c>
      <c r="L7" s="58">
        <f>IF(          $C$4 &lt;&gt;"-","błąd okresów",    IF(     L$2  ="-","",       IFERROR(  SUMIFS('Cash flow (Q)'!$E7:$CN7,'Cash flow (Q)'!$E$2:$CN$2,L$2,'Cash flow (Q)'!$E$3:$CN$3,"&gt;="&amp;$C$2,'Cash flow (Q)'!$E$3:$CN$3,"&lt;="&amp;$C$3),"błąd")))</f>
        <v>107207</v>
      </c>
      <c r="M7" s="58">
        <f>IF(          $C$4 &lt;&gt;"-","błąd okresów",    IF(     M$2  ="-","",       IFERROR(  SUMIFS('Cash flow (Q)'!$E7:$CN7,'Cash flow (Q)'!$E$2:$CN$2,M$2,'Cash flow (Q)'!$E$3:$CN$3,"&gt;="&amp;$C$2,'Cash flow (Q)'!$E$3:$CN$3,"&lt;="&amp;$C$3),"błąd")))</f>
        <v>76303</v>
      </c>
      <c r="N7" s="58">
        <f>IF(          $C$4 &lt;&gt;"-","błąd okresów",    IF(     N$2  ="-","",       IFERROR(  SUMIFS('Cash flow (Q)'!$E7:$CN7,'Cash flow (Q)'!$E$2:$CN$2,N$2,'Cash flow (Q)'!$E$3:$CN$3,"&gt;="&amp;$C$2,'Cash flow (Q)'!$E$3:$CN$3,"&lt;="&amp;$C$3),"błąd")))</f>
        <v>59482</v>
      </c>
      <c r="O7" s="58">
        <f>IF(          $C$4 &lt;&gt;"-","błąd okresów",    IF(     O$2  ="-","",       IFERROR(  SUMIFS('Cash flow (Q)'!$E7:$CN7,'Cash flow (Q)'!$E$2:$CN$2,O$2,'Cash flow (Q)'!$E$3:$CN$3,"&gt;="&amp;$C$2,'Cash flow (Q)'!$E$3:$CN$3,"&lt;="&amp;$C$3),"błąd")))</f>
        <v>100068</v>
      </c>
      <c r="P7" s="58">
        <f>IF(          $C$4 &lt;&gt;"-","błąd okresów",    IF(     P$2  ="-","",       IFERROR(  SUMIFS('Cash flow (Q)'!$E7:$CN7,'Cash flow (Q)'!$E$2:$CN$2,P$2,'Cash flow (Q)'!$E$3:$CN$3,"&gt;="&amp;$C$2,'Cash flow (Q)'!$E$3:$CN$3,"&lt;="&amp;$C$3),"błąd")))</f>
        <v>83844</v>
      </c>
      <c r="Q7" s="58" t="str">
        <f>IF(          $C$4 &lt;&gt;"-","błąd okresów",    IF(     Q$2  ="-","",       IFERROR(  SUMIFS('Cash flow (Q)'!$E7:$CN7,'Cash flow (Q)'!$E$2:$CN$2,Q$2,'Cash flow (Q)'!$E$3:$CN$3,"&gt;="&amp;$C$2,'Cash flow (Q)'!$E$3:$CN$3,"&lt;="&amp;$C$3),"błąd")))</f>
        <v/>
      </c>
      <c r="R7" s="58" t="str">
        <f>IF(          $C$4 &lt;&gt;"-","błąd okresów",    IF(     R$2  ="-","",       IFERROR(  SUMIFS('Cash flow (Q)'!$E7:$CN7,'Cash flow (Q)'!$E$2:$CN$2,R$2,'Cash flow (Q)'!$E$3:$CN$3,"&gt;="&amp;$C$2,'Cash flow (Q)'!$E$3:$CN$3,"&lt;="&amp;$C$3),"błąd")))</f>
        <v/>
      </c>
      <c r="S7" s="58" t="str">
        <f>IF(          $C$4 &lt;&gt;"-","błąd okresów",    IF(     S$2  ="-","",       IFERROR(  SUMIFS('Cash flow (Q)'!$E7:$CN7,'Cash flow (Q)'!$E$2:$CN$2,S$2,'Cash flow (Q)'!$E$3:$CN$3,"&gt;="&amp;$C$2,'Cash flow (Q)'!$E$3:$CN$3,"&lt;="&amp;$C$3),"błąd")))</f>
        <v/>
      </c>
      <c r="T7" s="58" t="str">
        <f>IF(          $C$4 &lt;&gt;"-","błąd okresów",    IF(     T$2  ="-","",       IFERROR(  SUMIFS('Cash flow (Q)'!$E7:$CN7,'Cash flow (Q)'!$E$2:$CN$2,T$2,'Cash flow (Q)'!$E$3:$CN$3,"&gt;="&amp;$C$2,'Cash flow (Q)'!$E$3:$CN$3,"&lt;="&amp;$C$3),"błąd")))</f>
        <v/>
      </c>
      <c r="U7" s="58" t="str">
        <f>IF(          $C$4 &lt;&gt;"-","błąd okresów",    IF(     U$2  ="-","",       IFERROR(  SUMIFS('Cash flow (Q)'!$E7:$CN7,'Cash flow (Q)'!$E$2:$CN$2,U$2,'Cash flow (Q)'!$E$3:$CN$3,"&gt;="&amp;$C$2,'Cash flow (Q)'!$E$3:$CN$3,"&lt;="&amp;$C$3),"błąd")))</f>
        <v/>
      </c>
      <c r="V7" s="58" t="str">
        <f>IF(          $C$4 &lt;&gt;"-","błąd okresów",    IF(     V$2  ="-","",       IFERROR(  SUMIFS('Cash flow (Q)'!$E7:$CN7,'Cash flow (Q)'!$E$2:$CN$2,V$2,'Cash flow (Q)'!$E$3:$CN$3,"&gt;="&amp;$C$2,'Cash flow (Q)'!$E$3:$CN$3,"&lt;="&amp;$C$3),"błąd")))</f>
        <v/>
      </c>
      <c r="W7" s="58" t="str">
        <f>IF(          $C$4 &lt;&gt;"-","błąd okresów",    IF(     W$2  ="-","",       IFERROR(  SUMIFS('Cash flow (Q)'!$E7:$CN7,'Cash flow (Q)'!$E$2:$CN$2,W$2,'Cash flow (Q)'!$E$3:$CN$3,"&gt;="&amp;$C$2,'Cash flow (Q)'!$E$3:$CN$3,"&lt;="&amp;$C$3),"błąd")))</f>
        <v/>
      </c>
      <c r="X7" s="58" t="str">
        <f>IF(          $C$4 &lt;&gt;"-","błąd okresów",    IF(     X$2  ="-","",       IFERROR(  SUMIFS('Cash flow (Q)'!$E7:$CN7,'Cash flow (Q)'!$E$2:$CN$2,X$2,'Cash flow (Q)'!$E$3:$CN$3,"&gt;="&amp;$C$2,'Cash flow (Q)'!$E$3:$CN$3,"&lt;="&amp;$C$3),"błąd")))</f>
        <v/>
      </c>
      <c r="Y7" s="58" t="str">
        <f>IF(          $C$4 &lt;&gt;"-","błąd okresów",    IF(     Y$2  ="-","",       IFERROR(  SUMIFS('Cash flow (Q)'!$E7:$CN7,'Cash flow (Q)'!$E$2:$CN$2,Y$2,'Cash flow (Q)'!$E$3:$CN$3,"&gt;="&amp;$C$2,'Cash flow (Q)'!$E$3:$CN$3,"&lt;="&amp;$C$3),"błąd")))</f>
        <v/>
      </c>
      <c r="Z7" s="58" t="str">
        <f>IF(          $C$4 &lt;&gt;"-","błąd okresów",    IF(     Z$2  ="-","",       IFERROR(  SUMIFS('Cash flow (Q)'!$E7:$CN7,'Cash flow (Q)'!$E$2:$CN$2,Z$2,'Cash flow (Q)'!$E$3:$CN$3,"&gt;="&amp;$C$2,'Cash flow (Q)'!$E$3:$CN$3,"&lt;="&amp;$C$3),"błąd")))</f>
        <v/>
      </c>
      <c r="AA7" s="80"/>
      <c r="AC7" s="172">
        <f ca="1">IF(     $AD$4="ok",                  IF(             OR($B7="",SUM($E7:$Z7)=0),   "",OFFSET($E7,0,$AE$1-1,1,1)-OFFSET($E7,0,$AC$1-1,1,1)),"błędne okresy")</f>
        <v>-16224</v>
      </c>
      <c r="AE7" s="174">
        <f ca="1">IF(    OR($B7="",SUM($E7:$Z7)=0         ),"",IF($AD$4="ok",IFERROR(OFFSET($E7,0,$AE$1-1,1,1)/OFFSET($E7,0,$AC$1-1,1,1),""),"błędne okresy"))</f>
        <v>0.83787024823120282</v>
      </c>
    </row>
    <row r="8" spans="1:31">
      <c r="B8" s="76" t="str">
        <f>IF('Cash flow (Q)'!B8="","",'Cash flow (Q)'!B8)</f>
        <v>3.Korekty:</v>
      </c>
      <c r="C8" s="77"/>
      <c r="D8" s="77"/>
      <c r="E8" s="77">
        <f>IF(          $C$4 &lt;&gt;"-","błąd okresów",    IF(     E$2  ="-","",       IFERROR(  SUMIFS('Cash flow (Q)'!$E8:$CN8,'Cash flow (Q)'!$E$2:$CN$2,E$2,'Cash flow (Q)'!$E$3:$CN$3,"&gt;="&amp;$C$2,'Cash flow (Q)'!$E$3:$CN$3,"&lt;="&amp;$C$3),"błąd")))</f>
        <v>16399</v>
      </c>
      <c r="F8" s="77">
        <f>IF(          $C$4 &lt;&gt;"-","błąd okresów",    IF(     F$2  ="-","",       IFERROR(  SUMIFS('Cash flow (Q)'!$E8:$CN8,'Cash flow (Q)'!$E$2:$CN$2,F$2,'Cash flow (Q)'!$E$3:$CN$3,"&gt;="&amp;$C$2,'Cash flow (Q)'!$E$3:$CN$3,"&lt;="&amp;$C$3),"błąd")))</f>
        <v>19601</v>
      </c>
      <c r="G8" s="77">
        <f>IF(          $C$4 &lt;&gt;"-","błąd okresów",    IF(     G$2  ="-","",       IFERROR(  SUMIFS('Cash flow (Q)'!$E8:$CN8,'Cash flow (Q)'!$E$2:$CN$2,G$2,'Cash flow (Q)'!$E$3:$CN$3,"&gt;="&amp;$C$2,'Cash flow (Q)'!$E$3:$CN$3,"&lt;="&amp;$C$3),"błąd")))</f>
        <v>19649</v>
      </c>
      <c r="H8" s="77">
        <f>IF(          $C$4 &lt;&gt;"-","błąd okresów",    IF(     H$2  ="-","",       IFERROR(  SUMIFS('Cash flow (Q)'!$E8:$CN8,'Cash flow (Q)'!$E$2:$CN$2,H$2,'Cash flow (Q)'!$E$3:$CN$3,"&gt;="&amp;$C$2,'Cash flow (Q)'!$E$3:$CN$3,"&lt;="&amp;$C$3),"błąd")))</f>
        <v>15406</v>
      </c>
      <c r="I8" s="77">
        <f>IF(          $C$4 &lt;&gt;"-","błąd okresów",    IF(     I$2  ="-","",       IFERROR(  SUMIFS('Cash flow (Q)'!$E8:$CN8,'Cash flow (Q)'!$E$2:$CN$2,I$2,'Cash flow (Q)'!$E$3:$CN$3,"&gt;="&amp;$C$2,'Cash flow (Q)'!$E$3:$CN$3,"&lt;="&amp;$C$3),"błąd")))</f>
        <v>10168</v>
      </c>
      <c r="J8" s="77">
        <f>IF(          $C$4 &lt;&gt;"-","błąd okresów",    IF(     J$2  ="-","",       IFERROR(  SUMIFS('Cash flow (Q)'!$E8:$CN8,'Cash flow (Q)'!$E$2:$CN$2,J$2,'Cash flow (Q)'!$E$3:$CN$3,"&gt;="&amp;$C$2,'Cash flow (Q)'!$E$3:$CN$3,"&lt;="&amp;$C$3),"błąd")))</f>
        <v>12129</v>
      </c>
      <c r="K8" s="77">
        <f>IF(          $C$4 &lt;&gt;"-","błąd okresów",    IF(     K$2  ="-","",       IFERROR(  SUMIFS('Cash flow (Q)'!$E8:$CN8,'Cash flow (Q)'!$E$2:$CN$2,K$2,'Cash flow (Q)'!$E$3:$CN$3,"&gt;="&amp;$C$2,'Cash flow (Q)'!$E$3:$CN$3,"&lt;="&amp;$C$3),"błąd")))</f>
        <v>22128</v>
      </c>
      <c r="L8" s="77">
        <f>IF(          $C$4 &lt;&gt;"-","błąd okresów",    IF(     L$2  ="-","",       IFERROR(  SUMIFS('Cash flow (Q)'!$E8:$CN8,'Cash flow (Q)'!$E$2:$CN$2,L$2,'Cash flow (Q)'!$E$3:$CN$3,"&gt;="&amp;$C$2,'Cash flow (Q)'!$E$3:$CN$3,"&lt;="&amp;$C$3),"błąd")))</f>
        <v>25808</v>
      </c>
      <c r="M8" s="77">
        <f>IF(          $C$4 &lt;&gt;"-","błąd okresów",    IF(     M$2  ="-","",       IFERROR(  SUMIFS('Cash flow (Q)'!$E8:$CN8,'Cash flow (Q)'!$E$2:$CN$2,M$2,'Cash flow (Q)'!$E$3:$CN$3,"&gt;="&amp;$C$2,'Cash flow (Q)'!$E$3:$CN$3,"&lt;="&amp;$C$3),"błąd")))</f>
        <v>28787</v>
      </c>
      <c r="N8" s="77">
        <f>IF(          $C$4 &lt;&gt;"-","błąd okresów",    IF(     N$2  ="-","",       IFERROR(  SUMIFS('Cash flow (Q)'!$E8:$CN8,'Cash flow (Q)'!$E$2:$CN$2,N$2,'Cash flow (Q)'!$E$3:$CN$3,"&gt;="&amp;$C$2,'Cash flow (Q)'!$E$3:$CN$3,"&lt;="&amp;$C$3),"błąd")))</f>
        <v>39323</v>
      </c>
      <c r="O8" s="77">
        <f>IF(          $C$4 &lt;&gt;"-","błąd okresów",    IF(     O$2  ="-","",       IFERROR(  SUMIFS('Cash flow (Q)'!$E8:$CN8,'Cash flow (Q)'!$E$2:$CN$2,O$2,'Cash flow (Q)'!$E$3:$CN$3,"&gt;="&amp;$C$2,'Cash flow (Q)'!$E$3:$CN$3,"&lt;="&amp;$C$3),"błąd")))</f>
        <v>44937</v>
      </c>
      <c r="P8" s="77">
        <f>IF(          $C$4 &lt;&gt;"-","błąd okresów",    IF(     P$2  ="-","",       IFERROR(  SUMIFS('Cash flow (Q)'!$E8:$CN8,'Cash flow (Q)'!$E$2:$CN$2,P$2,'Cash flow (Q)'!$E$3:$CN$3,"&gt;="&amp;$C$2,'Cash flow (Q)'!$E$3:$CN$3,"&lt;="&amp;$C$3),"błąd")))</f>
        <v>43649</v>
      </c>
      <c r="Q8" s="77" t="str">
        <f>IF(          $C$4 &lt;&gt;"-","błąd okresów",    IF(     Q$2  ="-","",       IFERROR(  SUMIFS('Cash flow (Q)'!$E8:$CN8,'Cash flow (Q)'!$E$2:$CN$2,Q$2,'Cash flow (Q)'!$E$3:$CN$3,"&gt;="&amp;$C$2,'Cash flow (Q)'!$E$3:$CN$3,"&lt;="&amp;$C$3),"błąd")))</f>
        <v/>
      </c>
      <c r="R8" s="77" t="str">
        <f>IF(          $C$4 &lt;&gt;"-","błąd okresów",    IF(     R$2  ="-","",       IFERROR(  SUMIFS('Cash flow (Q)'!$E8:$CN8,'Cash flow (Q)'!$E$2:$CN$2,R$2,'Cash flow (Q)'!$E$3:$CN$3,"&gt;="&amp;$C$2,'Cash flow (Q)'!$E$3:$CN$3,"&lt;="&amp;$C$3),"błąd")))</f>
        <v/>
      </c>
      <c r="S8" s="77" t="str">
        <f>IF(          $C$4 &lt;&gt;"-","błąd okresów",    IF(     S$2  ="-","",       IFERROR(  SUMIFS('Cash flow (Q)'!$E8:$CN8,'Cash flow (Q)'!$E$2:$CN$2,S$2,'Cash flow (Q)'!$E$3:$CN$3,"&gt;="&amp;$C$2,'Cash flow (Q)'!$E$3:$CN$3,"&lt;="&amp;$C$3),"błąd")))</f>
        <v/>
      </c>
      <c r="T8" s="77" t="str">
        <f>IF(          $C$4 &lt;&gt;"-","błąd okresów",    IF(     T$2  ="-","",       IFERROR(  SUMIFS('Cash flow (Q)'!$E8:$CN8,'Cash flow (Q)'!$E$2:$CN$2,T$2,'Cash flow (Q)'!$E$3:$CN$3,"&gt;="&amp;$C$2,'Cash flow (Q)'!$E$3:$CN$3,"&lt;="&amp;$C$3),"błąd")))</f>
        <v/>
      </c>
      <c r="U8" s="77" t="str">
        <f>IF(          $C$4 &lt;&gt;"-","błąd okresów",    IF(     U$2  ="-","",       IFERROR(  SUMIFS('Cash flow (Q)'!$E8:$CN8,'Cash flow (Q)'!$E$2:$CN$2,U$2,'Cash flow (Q)'!$E$3:$CN$3,"&gt;="&amp;$C$2,'Cash flow (Q)'!$E$3:$CN$3,"&lt;="&amp;$C$3),"błąd")))</f>
        <v/>
      </c>
      <c r="V8" s="77" t="str">
        <f>IF(          $C$4 &lt;&gt;"-","błąd okresów",    IF(     V$2  ="-","",       IFERROR(  SUMIFS('Cash flow (Q)'!$E8:$CN8,'Cash flow (Q)'!$E$2:$CN$2,V$2,'Cash flow (Q)'!$E$3:$CN$3,"&gt;="&amp;$C$2,'Cash flow (Q)'!$E$3:$CN$3,"&lt;="&amp;$C$3),"błąd")))</f>
        <v/>
      </c>
      <c r="W8" s="77" t="str">
        <f>IF(          $C$4 &lt;&gt;"-","błąd okresów",    IF(     W$2  ="-","",       IFERROR(  SUMIFS('Cash flow (Q)'!$E8:$CN8,'Cash flow (Q)'!$E$2:$CN$2,W$2,'Cash flow (Q)'!$E$3:$CN$3,"&gt;="&amp;$C$2,'Cash flow (Q)'!$E$3:$CN$3,"&lt;="&amp;$C$3),"błąd")))</f>
        <v/>
      </c>
      <c r="X8" s="77" t="str">
        <f>IF(          $C$4 &lt;&gt;"-","błąd okresów",    IF(     X$2  ="-","",       IFERROR(  SUMIFS('Cash flow (Q)'!$E8:$CN8,'Cash flow (Q)'!$E$2:$CN$2,X$2,'Cash flow (Q)'!$E$3:$CN$3,"&gt;="&amp;$C$2,'Cash flow (Q)'!$E$3:$CN$3,"&lt;="&amp;$C$3),"błąd")))</f>
        <v/>
      </c>
      <c r="Y8" s="77" t="str">
        <f>IF(          $C$4 &lt;&gt;"-","błąd okresów",    IF(     Y$2  ="-","",       IFERROR(  SUMIFS('Cash flow (Q)'!$E8:$CN8,'Cash flow (Q)'!$E$2:$CN$2,Y$2,'Cash flow (Q)'!$E$3:$CN$3,"&gt;="&amp;$C$2,'Cash flow (Q)'!$E$3:$CN$3,"&lt;="&amp;$C$3),"błąd")))</f>
        <v/>
      </c>
      <c r="Z8" s="77" t="str">
        <f>IF(          $C$4 &lt;&gt;"-","błąd okresów",    IF(     Z$2  ="-","",       IFERROR(  SUMIFS('Cash flow (Q)'!$E8:$CN8,'Cash flow (Q)'!$E$2:$CN$2,Z$2,'Cash flow (Q)'!$E$3:$CN$3,"&gt;="&amp;$C$2,'Cash flow (Q)'!$E$3:$CN$3,"&lt;="&amp;$C$3),"błąd")))</f>
        <v/>
      </c>
      <c r="AA8" s="80"/>
      <c r="AC8" s="172">
        <f t="shared" ref="AC8:AC71" ca="1" si="3">IF(     $AD$4="ok",                  IF(             OR($B8="",SUM($E8:$Z8)=0),   "",OFFSET($E8,0,$AE$1-1,1,1)-OFFSET($E8,0,$AC$1-1,1,1)),"błędne okresy")</f>
        <v>-1288</v>
      </c>
      <c r="AE8" s="174">
        <f t="shared" ref="AE8:AE71" ca="1" si="4">IF(    OR($B8="",SUM($E8:$Z8)=0         ),"",IF($AD$4="ok",IFERROR(OFFSET($E8,0,$AE$1-1,1,1)/OFFSET($E8,0,$AC$1-1,1,1),""),"błędne okresy"))</f>
        <v>0.97133765048846166</v>
      </c>
    </row>
    <row r="9" spans="1:31">
      <c r="B9" s="14" t="str">
        <f>IF('Cash flow (Q)'!B9="","",'Cash flow (Q)'!B9)</f>
        <v xml:space="preserve">4.Amortyzacja rzeczowych aktywów trwałych, aktywów niematerialnych i nieruchomości inwestycyjnych </v>
      </c>
      <c r="C9" s="21"/>
      <c r="D9" s="21"/>
      <c r="E9" s="21">
        <f>IF(          $C$4 &lt;&gt;"-","błąd okresów",    IF(     E$2  ="-","",       IFERROR(  SUMIFS('Cash flow (Q)'!$E9:$CN9,'Cash flow (Q)'!$E$2:$CN$2,E$2,'Cash flow (Q)'!$E$3:$CN$3,"&gt;="&amp;$C$2,'Cash flow (Q)'!$E$3:$CN$3,"&lt;="&amp;$C$3),"błąd")))</f>
        <v>14380</v>
      </c>
      <c r="F9" s="21">
        <f>IF(          $C$4 &lt;&gt;"-","błąd okresów",    IF(     F$2  ="-","",       IFERROR(  SUMIFS('Cash flow (Q)'!$E9:$CN9,'Cash flow (Q)'!$E$2:$CN$2,F$2,'Cash flow (Q)'!$E$3:$CN$3,"&gt;="&amp;$C$2,'Cash flow (Q)'!$E$3:$CN$3,"&lt;="&amp;$C$3),"błąd")))</f>
        <v>13690</v>
      </c>
      <c r="G9" s="21">
        <f>IF(          $C$4 &lt;&gt;"-","błąd okresów",    IF(     G$2  ="-","",       IFERROR(  SUMIFS('Cash flow (Q)'!$E9:$CN9,'Cash flow (Q)'!$E$2:$CN$2,G$2,'Cash flow (Q)'!$E$3:$CN$3,"&gt;="&amp;$C$2,'Cash flow (Q)'!$E$3:$CN$3,"&lt;="&amp;$C$3),"błąd")))</f>
        <v>13405</v>
      </c>
      <c r="H9" s="21">
        <f>IF(          $C$4 &lt;&gt;"-","błąd okresów",    IF(     H$2  ="-","",       IFERROR(  SUMIFS('Cash flow (Q)'!$E9:$CN9,'Cash flow (Q)'!$E$2:$CN$2,H$2,'Cash flow (Q)'!$E$3:$CN$3,"&gt;="&amp;$C$2,'Cash flow (Q)'!$E$3:$CN$3,"&lt;="&amp;$C$3),"błąd")))</f>
        <v>13649</v>
      </c>
      <c r="I9" s="21">
        <f>IF(          $C$4 &lt;&gt;"-","błąd okresów",    IF(     I$2  ="-","",       IFERROR(  SUMIFS('Cash flow (Q)'!$E9:$CN9,'Cash flow (Q)'!$E$2:$CN$2,I$2,'Cash flow (Q)'!$E$3:$CN$3,"&gt;="&amp;$C$2,'Cash flow (Q)'!$E$3:$CN$3,"&lt;="&amp;$C$3),"błąd")))</f>
        <v>12146</v>
      </c>
      <c r="J9" s="21">
        <f>IF(          $C$4 &lt;&gt;"-","błąd okresów",    IF(     J$2  ="-","",       IFERROR(  SUMIFS('Cash flow (Q)'!$E9:$CN9,'Cash flow (Q)'!$E$2:$CN$2,J$2,'Cash flow (Q)'!$E$3:$CN$3,"&gt;="&amp;$C$2,'Cash flow (Q)'!$E$3:$CN$3,"&lt;="&amp;$C$3),"błąd")))</f>
        <v>13776</v>
      </c>
      <c r="K9" s="21">
        <f>IF(          $C$4 &lt;&gt;"-","błąd okresów",    IF(     K$2  ="-","",       IFERROR(  SUMIFS('Cash flow (Q)'!$E9:$CN9,'Cash flow (Q)'!$E$2:$CN$2,K$2,'Cash flow (Q)'!$E$3:$CN$3,"&gt;="&amp;$C$2,'Cash flow (Q)'!$E$3:$CN$3,"&lt;="&amp;$C$3),"błąd")))</f>
        <v>18805</v>
      </c>
      <c r="L9" s="21">
        <f>IF(          $C$4 &lt;&gt;"-","błąd okresów",    IF(     L$2  ="-","",       IFERROR(  SUMIFS('Cash flow (Q)'!$E9:$CN9,'Cash flow (Q)'!$E$2:$CN$2,L$2,'Cash flow (Q)'!$E$3:$CN$3,"&gt;="&amp;$C$2,'Cash flow (Q)'!$E$3:$CN$3,"&lt;="&amp;$C$3),"błąd")))</f>
        <v>25123</v>
      </c>
      <c r="M9" s="21">
        <f>IF(          $C$4 &lt;&gt;"-","błąd okresów",    IF(     M$2  ="-","",       IFERROR(  SUMIFS('Cash flow (Q)'!$E9:$CN9,'Cash flow (Q)'!$E$2:$CN$2,M$2,'Cash flow (Q)'!$E$3:$CN$3,"&gt;="&amp;$C$2,'Cash flow (Q)'!$E$3:$CN$3,"&lt;="&amp;$C$3),"błąd")))</f>
        <v>26807</v>
      </c>
      <c r="N9" s="21">
        <f>IF(          $C$4 &lt;&gt;"-","błąd okresów",    IF(     N$2  ="-","",       IFERROR(  SUMIFS('Cash flow (Q)'!$E9:$CN9,'Cash flow (Q)'!$E$2:$CN$2,N$2,'Cash flow (Q)'!$E$3:$CN$3,"&gt;="&amp;$C$2,'Cash flow (Q)'!$E$3:$CN$3,"&lt;="&amp;$C$3),"błąd")))</f>
        <v>27302</v>
      </c>
      <c r="O9" s="21">
        <f>IF(          $C$4 &lt;&gt;"-","błąd okresów",    IF(     O$2  ="-","",       IFERROR(  SUMIFS('Cash flow (Q)'!$E9:$CN9,'Cash flow (Q)'!$E$2:$CN$2,O$2,'Cash flow (Q)'!$E$3:$CN$3,"&gt;="&amp;$C$2,'Cash flow (Q)'!$E$3:$CN$3,"&lt;="&amp;$C$3),"błąd")))</f>
        <v>29280</v>
      </c>
      <c r="P9" s="21">
        <f>IF(          $C$4 &lt;&gt;"-","błąd okresów",    IF(     P$2  ="-","",       IFERROR(  SUMIFS('Cash flow (Q)'!$E9:$CN9,'Cash flow (Q)'!$E$2:$CN$2,P$2,'Cash flow (Q)'!$E$3:$CN$3,"&gt;="&amp;$C$2,'Cash flow (Q)'!$E$3:$CN$3,"&lt;="&amp;$C$3),"błąd")))</f>
        <v>28122</v>
      </c>
      <c r="Q9" s="21" t="str">
        <f>IF(          $C$4 &lt;&gt;"-","błąd okresów",    IF(     Q$2  ="-","",       IFERROR(  SUMIFS('Cash flow (Q)'!$E9:$CN9,'Cash flow (Q)'!$E$2:$CN$2,Q$2,'Cash flow (Q)'!$E$3:$CN$3,"&gt;="&amp;$C$2,'Cash flow (Q)'!$E$3:$CN$3,"&lt;="&amp;$C$3),"błąd")))</f>
        <v/>
      </c>
      <c r="R9" s="21" t="str">
        <f>IF(          $C$4 &lt;&gt;"-","błąd okresów",    IF(     R$2  ="-","",       IFERROR(  SUMIFS('Cash flow (Q)'!$E9:$CN9,'Cash flow (Q)'!$E$2:$CN$2,R$2,'Cash flow (Q)'!$E$3:$CN$3,"&gt;="&amp;$C$2,'Cash flow (Q)'!$E$3:$CN$3,"&lt;="&amp;$C$3),"błąd")))</f>
        <v/>
      </c>
      <c r="S9" s="21" t="str">
        <f>IF(          $C$4 &lt;&gt;"-","błąd okresów",    IF(     S$2  ="-","",       IFERROR(  SUMIFS('Cash flow (Q)'!$E9:$CN9,'Cash flow (Q)'!$E$2:$CN$2,S$2,'Cash flow (Q)'!$E$3:$CN$3,"&gt;="&amp;$C$2,'Cash flow (Q)'!$E$3:$CN$3,"&lt;="&amp;$C$3),"błąd")))</f>
        <v/>
      </c>
      <c r="T9" s="21" t="str">
        <f>IF(          $C$4 &lt;&gt;"-","błąd okresów",    IF(     T$2  ="-","",       IFERROR(  SUMIFS('Cash flow (Q)'!$E9:$CN9,'Cash flow (Q)'!$E$2:$CN$2,T$2,'Cash flow (Q)'!$E$3:$CN$3,"&gt;="&amp;$C$2,'Cash flow (Q)'!$E$3:$CN$3,"&lt;="&amp;$C$3),"błąd")))</f>
        <v/>
      </c>
      <c r="U9" s="21" t="str">
        <f>IF(          $C$4 &lt;&gt;"-","błąd okresów",    IF(     U$2  ="-","",       IFERROR(  SUMIFS('Cash flow (Q)'!$E9:$CN9,'Cash flow (Q)'!$E$2:$CN$2,U$2,'Cash flow (Q)'!$E$3:$CN$3,"&gt;="&amp;$C$2,'Cash flow (Q)'!$E$3:$CN$3,"&lt;="&amp;$C$3),"błąd")))</f>
        <v/>
      </c>
      <c r="V9" s="21" t="str">
        <f>IF(          $C$4 &lt;&gt;"-","błąd okresów",    IF(     V$2  ="-","",       IFERROR(  SUMIFS('Cash flow (Q)'!$E9:$CN9,'Cash flow (Q)'!$E$2:$CN$2,V$2,'Cash flow (Q)'!$E$3:$CN$3,"&gt;="&amp;$C$2,'Cash flow (Q)'!$E$3:$CN$3,"&lt;="&amp;$C$3),"błąd")))</f>
        <v/>
      </c>
      <c r="W9" s="21" t="str">
        <f>IF(          $C$4 &lt;&gt;"-","błąd okresów",    IF(     W$2  ="-","",       IFERROR(  SUMIFS('Cash flow (Q)'!$E9:$CN9,'Cash flow (Q)'!$E$2:$CN$2,W$2,'Cash flow (Q)'!$E$3:$CN$3,"&gt;="&amp;$C$2,'Cash flow (Q)'!$E$3:$CN$3,"&lt;="&amp;$C$3),"błąd")))</f>
        <v/>
      </c>
      <c r="X9" s="21" t="str">
        <f>IF(          $C$4 &lt;&gt;"-","błąd okresów",    IF(     X$2  ="-","",       IFERROR(  SUMIFS('Cash flow (Q)'!$E9:$CN9,'Cash flow (Q)'!$E$2:$CN$2,X$2,'Cash flow (Q)'!$E$3:$CN$3,"&gt;="&amp;$C$2,'Cash flow (Q)'!$E$3:$CN$3,"&lt;="&amp;$C$3),"błąd")))</f>
        <v/>
      </c>
      <c r="Y9" s="21" t="str">
        <f>IF(          $C$4 &lt;&gt;"-","błąd okresów",    IF(     Y$2  ="-","",       IFERROR(  SUMIFS('Cash flow (Q)'!$E9:$CN9,'Cash flow (Q)'!$E$2:$CN$2,Y$2,'Cash flow (Q)'!$E$3:$CN$3,"&gt;="&amp;$C$2,'Cash flow (Q)'!$E$3:$CN$3,"&lt;="&amp;$C$3),"błąd")))</f>
        <v/>
      </c>
      <c r="Z9" s="21" t="str">
        <f>IF(          $C$4 &lt;&gt;"-","błąd okresów",    IF(     Z$2  ="-","",       IFERROR(  SUMIFS('Cash flow (Q)'!$E9:$CN9,'Cash flow (Q)'!$E$2:$CN$2,Z$2,'Cash flow (Q)'!$E$3:$CN$3,"&gt;="&amp;$C$2,'Cash flow (Q)'!$E$3:$CN$3,"&lt;="&amp;$C$3),"błąd")))</f>
        <v/>
      </c>
      <c r="AA9" s="80"/>
      <c r="AC9" s="172">
        <f t="shared" ca="1" si="3"/>
        <v>-1158</v>
      </c>
      <c r="AE9" s="174">
        <f t="shared" ca="1" si="4"/>
        <v>0.9604508196721312</v>
      </c>
    </row>
    <row r="10" spans="1:31">
      <c r="B10" s="14" t="str">
        <f>IF('Cash flow (Q)'!B10="","",'Cash flow (Q)'!B10)</f>
        <v>5.Odpisy aktualizujące z tytułu utraty wartości rzeczowych aktywów trwałych</v>
      </c>
      <c r="C10" s="21"/>
      <c r="D10" s="21"/>
      <c r="E10" s="21">
        <f>IF(          $C$4 &lt;&gt;"-","błąd okresów",    IF(     E$2  ="-","",       IFERROR(  SUMIFS('Cash flow (Q)'!$E10:$CN10,'Cash flow (Q)'!$E$2:$CN$2,E$2,'Cash flow (Q)'!$E$3:$CN$3,"&gt;="&amp;$C$2,'Cash flow (Q)'!$E$3:$CN$3,"&lt;="&amp;$C$3),"błąd")))</f>
        <v>0</v>
      </c>
      <c r="F10" s="21">
        <f>IF(          $C$4 &lt;&gt;"-","błąd okresów",    IF(     F$2  ="-","",       IFERROR(  SUMIFS('Cash flow (Q)'!$E10:$CN10,'Cash flow (Q)'!$E$2:$CN$2,F$2,'Cash flow (Q)'!$E$3:$CN$3,"&gt;="&amp;$C$2,'Cash flow (Q)'!$E$3:$CN$3,"&lt;="&amp;$C$3),"błąd")))</f>
        <v>0</v>
      </c>
      <c r="G10" s="21">
        <f>IF(          $C$4 &lt;&gt;"-","błąd okresów",    IF(     G$2  ="-","",       IFERROR(  SUMIFS('Cash flow (Q)'!$E10:$CN10,'Cash flow (Q)'!$E$2:$CN$2,G$2,'Cash flow (Q)'!$E$3:$CN$3,"&gt;="&amp;$C$2,'Cash flow (Q)'!$E$3:$CN$3,"&lt;="&amp;$C$3),"błąd")))</f>
        <v>0</v>
      </c>
      <c r="H10" s="21">
        <f>IF(          $C$4 &lt;&gt;"-","błąd okresów",    IF(     H$2  ="-","",       IFERROR(  SUMIFS('Cash flow (Q)'!$E10:$CN10,'Cash flow (Q)'!$E$2:$CN$2,H$2,'Cash flow (Q)'!$E$3:$CN$3,"&gt;="&amp;$C$2,'Cash flow (Q)'!$E$3:$CN$3,"&lt;="&amp;$C$3),"błąd")))</f>
        <v>0</v>
      </c>
      <c r="I10" s="21">
        <f>IF(          $C$4 &lt;&gt;"-","błąd okresów",    IF(     I$2  ="-","",       IFERROR(  SUMIFS('Cash flow (Q)'!$E10:$CN10,'Cash flow (Q)'!$E$2:$CN$2,I$2,'Cash flow (Q)'!$E$3:$CN$3,"&gt;="&amp;$C$2,'Cash flow (Q)'!$E$3:$CN$3,"&lt;="&amp;$C$3),"błąd")))</f>
        <v>0</v>
      </c>
      <c r="J10" s="21">
        <f>IF(          $C$4 &lt;&gt;"-","błąd okresów",    IF(     J$2  ="-","",       IFERROR(  SUMIFS('Cash flow (Q)'!$E10:$CN10,'Cash flow (Q)'!$E$2:$CN$2,J$2,'Cash flow (Q)'!$E$3:$CN$3,"&gt;="&amp;$C$2,'Cash flow (Q)'!$E$3:$CN$3,"&lt;="&amp;$C$3),"błąd")))</f>
        <v>0</v>
      </c>
      <c r="K10" s="21">
        <f>IF(          $C$4 &lt;&gt;"-","błąd okresów",    IF(     K$2  ="-","",       IFERROR(  SUMIFS('Cash flow (Q)'!$E10:$CN10,'Cash flow (Q)'!$E$2:$CN$2,K$2,'Cash flow (Q)'!$E$3:$CN$3,"&gt;="&amp;$C$2,'Cash flow (Q)'!$E$3:$CN$3,"&lt;="&amp;$C$3),"błąd")))</f>
        <v>0</v>
      </c>
      <c r="L10" s="21">
        <f>IF(          $C$4 &lt;&gt;"-","błąd okresów",    IF(     L$2  ="-","",       IFERROR(  SUMIFS('Cash flow (Q)'!$E10:$CN10,'Cash flow (Q)'!$E$2:$CN$2,L$2,'Cash flow (Q)'!$E$3:$CN$3,"&gt;="&amp;$C$2,'Cash flow (Q)'!$E$3:$CN$3,"&lt;="&amp;$C$3),"błąd")))</f>
        <v>0</v>
      </c>
      <c r="M10" s="21">
        <f>IF(          $C$4 &lt;&gt;"-","błąd okresów",    IF(     M$2  ="-","",       IFERROR(  SUMIFS('Cash flow (Q)'!$E10:$CN10,'Cash flow (Q)'!$E$2:$CN$2,M$2,'Cash flow (Q)'!$E$3:$CN$3,"&gt;="&amp;$C$2,'Cash flow (Q)'!$E$3:$CN$3,"&lt;="&amp;$C$3),"błąd")))</f>
        <v>0</v>
      </c>
      <c r="N10" s="21">
        <f>IF(          $C$4 &lt;&gt;"-","błąd okresów",    IF(     N$2  ="-","",       IFERROR(  SUMIFS('Cash flow (Q)'!$E10:$CN10,'Cash flow (Q)'!$E$2:$CN$2,N$2,'Cash flow (Q)'!$E$3:$CN$3,"&gt;="&amp;$C$2,'Cash flow (Q)'!$E$3:$CN$3,"&lt;="&amp;$C$3),"błąd")))</f>
        <v>0</v>
      </c>
      <c r="O10" s="21">
        <f>IF(          $C$4 &lt;&gt;"-","błąd okresów",    IF(     O$2  ="-","",       IFERROR(  SUMIFS('Cash flow (Q)'!$E10:$CN10,'Cash flow (Q)'!$E$2:$CN$2,O$2,'Cash flow (Q)'!$E$3:$CN$3,"&gt;="&amp;$C$2,'Cash flow (Q)'!$E$3:$CN$3,"&lt;="&amp;$C$3),"błąd")))</f>
        <v>0</v>
      </c>
      <c r="P10" s="21">
        <f>IF(          $C$4 &lt;&gt;"-","błąd okresów",    IF(     P$2  ="-","",       IFERROR(  SUMIFS('Cash flow (Q)'!$E10:$CN10,'Cash flow (Q)'!$E$2:$CN$2,P$2,'Cash flow (Q)'!$E$3:$CN$3,"&gt;="&amp;$C$2,'Cash flow (Q)'!$E$3:$CN$3,"&lt;="&amp;$C$3),"błąd")))</f>
        <v>0</v>
      </c>
      <c r="Q10" s="21" t="str">
        <f>IF(          $C$4 &lt;&gt;"-","błąd okresów",    IF(     Q$2  ="-","",       IFERROR(  SUMIFS('Cash flow (Q)'!$E10:$CN10,'Cash flow (Q)'!$E$2:$CN$2,Q$2,'Cash flow (Q)'!$E$3:$CN$3,"&gt;="&amp;$C$2,'Cash flow (Q)'!$E$3:$CN$3,"&lt;="&amp;$C$3),"błąd")))</f>
        <v/>
      </c>
      <c r="R10" s="21" t="str">
        <f>IF(          $C$4 &lt;&gt;"-","błąd okresów",    IF(     R$2  ="-","",       IFERROR(  SUMIFS('Cash flow (Q)'!$E10:$CN10,'Cash flow (Q)'!$E$2:$CN$2,R$2,'Cash flow (Q)'!$E$3:$CN$3,"&gt;="&amp;$C$2,'Cash flow (Q)'!$E$3:$CN$3,"&lt;="&amp;$C$3),"błąd")))</f>
        <v/>
      </c>
      <c r="S10" s="21" t="str">
        <f>IF(          $C$4 &lt;&gt;"-","błąd okresów",    IF(     S$2  ="-","",       IFERROR(  SUMIFS('Cash flow (Q)'!$E10:$CN10,'Cash flow (Q)'!$E$2:$CN$2,S$2,'Cash flow (Q)'!$E$3:$CN$3,"&gt;="&amp;$C$2,'Cash flow (Q)'!$E$3:$CN$3,"&lt;="&amp;$C$3),"błąd")))</f>
        <v/>
      </c>
      <c r="T10" s="21" t="str">
        <f>IF(          $C$4 &lt;&gt;"-","błąd okresów",    IF(     T$2  ="-","",       IFERROR(  SUMIFS('Cash flow (Q)'!$E10:$CN10,'Cash flow (Q)'!$E$2:$CN$2,T$2,'Cash flow (Q)'!$E$3:$CN$3,"&gt;="&amp;$C$2,'Cash flow (Q)'!$E$3:$CN$3,"&lt;="&amp;$C$3),"błąd")))</f>
        <v/>
      </c>
      <c r="U10" s="21" t="str">
        <f>IF(          $C$4 &lt;&gt;"-","błąd okresów",    IF(     U$2  ="-","",       IFERROR(  SUMIFS('Cash flow (Q)'!$E10:$CN10,'Cash flow (Q)'!$E$2:$CN$2,U$2,'Cash flow (Q)'!$E$3:$CN$3,"&gt;="&amp;$C$2,'Cash flow (Q)'!$E$3:$CN$3,"&lt;="&amp;$C$3),"błąd")))</f>
        <v/>
      </c>
      <c r="V10" s="21" t="str">
        <f>IF(          $C$4 &lt;&gt;"-","błąd okresów",    IF(     V$2  ="-","",       IFERROR(  SUMIFS('Cash flow (Q)'!$E10:$CN10,'Cash flow (Q)'!$E$2:$CN$2,V$2,'Cash flow (Q)'!$E$3:$CN$3,"&gt;="&amp;$C$2,'Cash flow (Q)'!$E$3:$CN$3,"&lt;="&amp;$C$3),"błąd")))</f>
        <v/>
      </c>
      <c r="W10" s="21" t="str">
        <f>IF(          $C$4 &lt;&gt;"-","błąd okresów",    IF(     W$2  ="-","",       IFERROR(  SUMIFS('Cash flow (Q)'!$E10:$CN10,'Cash flow (Q)'!$E$2:$CN$2,W$2,'Cash flow (Q)'!$E$3:$CN$3,"&gt;="&amp;$C$2,'Cash flow (Q)'!$E$3:$CN$3,"&lt;="&amp;$C$3),"błąd")))</f>
        <v/>
      </c>
      <c r="X10" s="21" t="str">
        <f>IF(          $C$4 &lt;&gt;"-","błąd okresów",    IF(     X$2  ="-","",       IFERROR(  SUMIFS('Cash flow (Q)'!$E10:$CN10,'Cash flow (Q)'!$E$2:$CN$2,X$2,'Cash flow (Q)'!$E$3:$CN$3,"&gt;="&amp;$C$2,'Cash flow (Q)'!$E$3:$CN$3,"&lt;="&amp;$C$3),"błąd")))</f>
        <v/>
      </c>
      <c r="Y10" s="21" t="str">
        <f>IF(          $C$4 &lt;&gt;"-","błąd okresów",    IF(     Y$2  ="-","",       IFERROR(  SUMIFS('Cash flow (Q)'!$E10:$CN10,'Cash flow (Q)'!$E$2:$CN$2,Y$2,'Cash flow (Q)'!$E$3:$CN$3,"&gt;="&amp;$C$2,'Cash flow (Q)'!$E$3:$CN$3,"&lt;="&amp;$C$3),"błąd")))</f>
        <v/>
      </c>
      <c r="Z10" s="21" t="str">
        <f>IF(          $C$4 &lt;&gt;"-","błąd okresów",    IF(     Z$2  ="-","",       IFERROR(  SUMIFS('Cash flow (Q)'!$E10:$CN10,'Cash flow (Q)'!$E$2:$CN$2,Z$2,'Cash flow (Q)'!$E$3:$CN$3,"&gt;="&amp;$C$2,'Cash flow (Q)'!$E$3:$CN$3,"&lt;="&amp;$C$3),"błąd")))</f>
        <v/>
      </c>
      <c r="AA10" s="80"/>
      <c r="AC10" s="172" t="str">
        <f t="shared" ca="1" si="3"/>
        <v/>
      </c>
      <c r="AE10" s="174" t="str">
        <f t="shared" ca="1" si="4"/>
        <v/>
      </c>
    </row>
    <row r="11" spans="1:31">
      <c r="B11" s="14" t="str">
        <f>IF('Cash flow (Q)'!B11="","",'Cash flow (Q)'!B11)</f>
        <v>6.(Zysk) strata na działalności inwestycyjnej</v>
      </c>
      <c r="C11" s="21"/>
      <c r="D11" s="21"/>
      <c r="E11" s="21">
        <f>IF(          $C$4 &lt;&gt;"-","błąd okresów",    IF(     E$2  ="-","",       IFERROR(  SUMIFS('Cash flow (Q)'!$E11:$CN11,'Cash flow (Q)'!$E$2:$CN$2,E$2,'Cash flow (Q)'!$E$3:$CN$3,"&gt;="&amp;$C$2,'Cash flow (Q)'!$E$3:$CN$3,"&lt;="&amp;$C$3),"błąd")))</f>
        <v>555</v>
      </c>
      <c r="F11" s="21">
        <f>IF(          $C$4 &lt;&gt;"-","błąd okresów",    IF(     F$2  ="-","",       IFERROR(  SUMIFS('Cash flow (Q)'!$E11:$CN11,'Cash flow (Q)'!$E$2:$CN$2,F$2,'Cash flow (Q)'!$E$3:$CN$3,"&gt;="&amp;$C$2,'Cash flow (Q)'!$E$3:$CN$3,"&lt;="&amp;$C$3),"błąd")))</f>
        <v>-90</v>
      </c>
      <c r="G11" s="21">
        <f>IF(          $C$4 &lt;&gt;"-","błąd okresów",    IF(     G$2  ="-","",       IFERROR(  SUMIFS('Cash flow (Q)'!$E11:$CN11,'Cash flow (Q)'!$E$2:$CN$2,G$2,'Cash flow (Q)'!$E$3:$CN$3,"&gt;="&amp;$C$2,'Cash flow (Q)'!$E$3:$CN$3,"&lt;="&amp;$C$3),"błąd")))</f>
        <v>-57</v>
      </c>
      <c r="H11" s="21">
        <f>IF(          $C$4 &lt;&gt;"-","błąd okresów",    IF(     H$2  ="-","",       IFERROR(  SUMIFS('Cash flow (Q)'!$E11:$CN11,'Cash flow (Q)'!$E$2:$CN$2,H$2,'Cash flow (Q)'!$E$3:$CN$3,"&gt;="&amp;$C$2,'Cash flow (Q)'!$E$3:$CN$3,"&lt;="&amp;$C$3),"błąd")))</f>
        <v>-278</v>
      </c>
      <c r="I11" s="21">
        <f>IF(          $C$4 &lt;&gt;"-","błąd okresów",    IF(     I$2  ="-","",       IFERROR(  SUMIFS('Cash flow (Q)'!$E11:$CN11,'Cash flow (Q)'!$E$2:$CN$2,I$2,'Cash flow (Q)'!$E$3:$CN$3,"&gt;="&amp;$C$2,'Cash flow (Q)'!$E$3:$CN$3,"&lt;="&amp;$C$3),"błąd")))</f>
        <v>-2548</v>
      </c>
      <c r="J11" s="21">
        <f>IF(          $C$4 &lt;&gt;"-","błąd okresów",    IF(     J$2  ="-","",       IFERROR(  SUMIFS('Cash flow (Q)'!$E11:$CN11,'Cash flow (Q)'!$E$2:$CN$2,J$2,'Cash flow (Q)'!$E$3:$CN$3,"&gt;="&amp;$C$2,'Cash flow (Q)'!$E$3:$CN$3,"&lt;="&amp;$C$3),"błąd")))</f>
        <v>-1942</v>
      </c>
      <c r="K11" s="21">
        <f>IF(          $C$4 &lt;&gt;"-","błąd okresów",    IF(     K$2  ="-","",       IFERROR(  SUMIFS('Cash flow (Q)'!$E11:$CN11,'Cash flow (Q)'!$E$2:$CN$2,K$2,'Cash flow (Q)'!$E$3:$CN$3,"&gt;="&amp;$C$2,'Cash flow (Q)'!$E$3:$CN$3,"&lt;="&amp;$C$3),"błąd")))</f>
        <v>-249</v>
      </c>
      <c r="L11" s="21">
        <f>IF(          $C$4 &lt;&gt;"-","błąd okresów",    IF(     L$2  ="-","",       IFERROR(  SUMIFS('Cash flow (Q)'!$E11:$CN11,'Cash flow (Q)'!$E$2:$CN$2,L$2,'Cash flow (Q)'!$E$3:$CN$3,"&gt;="&amp;$C$2,'Cash flow (Q)'!$E$3:$CN$3,"&lt;="&amp;$C$3),"błąd")))</f>
        <v>-266</v>
      </c>
      <c r="M11" s="21">
        <f>IF(          $C$4 &lt;&gt;"-","błąd okresów",    IF(     M$2  ="-","",       IFERROR(  SUMIFS('Cash flow (Q)'!$E11:$CN11,'Cash flow (Q)'!$E$2:$CN$2,M$2,'Cash flow (Q)'!$E$3:$CN$3,"&gt;="&amp;$C$2,'Cash flow (Q)'!$E$3:$CN$3,"&lt;="&amp;$C$3),"błąd")))</f>
        <v>-200</v>
      </c>
      <c r="N11" s="21">
        <f>IF(          $C$4 &lt;&gt;"-","błąd okresów",    IF(     N$2  ="-","",       IFERROR(  SUMIFS('Cash flow (Q)'!$E11:$CN11,'Cash flow (Q)'!$E$2:$CN$2,N$2,'Cash flow (Q)'!$E$3:$CN$3,"&gt;="&amp;$C$2,'Cash flow (Q)'!$E$3:$CN$3,"&lt;="&amp;$C$3),"błąd")))</f>
        <v>-2326</v>
      </c>
      <c r="O11" s="21">
        <f>IF(          $C$4 &lt;&gt;"-","błąd okresów",    IF(     O$2  ="-","",       IFERROR(  SUMIFS('Cash flow (Q)'!$E11:$CN11,'Cash flow (Q)'!$E$2:$CN$2,O$2,'Cash flow (Q)'!$E$3:$CN$3,"&gt;="&amp;$C$2,'Cash flow (Q)'!$E$3:$CN$3,"&lt;="&amp;$C$3),"błąd")))</f>
        <v>-3179</v>
      </c>
      <c r="P11" s="21">
        <f>IF(          $C$4 &lt;&gt;"-","błąd okresów",    IF(     P$2  ="-","",       IFERROR(  SUMIFS('Cash flow (Q)'!$E11:$CN11,'Cash flow (Q)'!$E$2:$CN$2,P$2,'Cash flow (Q)'!$E$3:$CN$3,"&gt;="&amp;$C$2,'Cash flow (Q)'!$E$3:$CN$3,"&lt;="&amp;$C$3),"błąd")))</f>
        <v>458</v>
      </c>
      <c r="Q11" s="21" t="str">
        <f>IF(          $C$4 &lt;&gt;"-","błąd okresów",    IF(     Q$2  ="-","",       IFERROR(  SUMIFS('Cash flow (Q)'!$E11:$CN11,'Cash flow (Q)'!$E$2:$CN$2,Q$2,'Cash flow (Q)'!$E$3:$CN$3,"&gt;="&amp;$C$2,'Cash flow (Q)'!$E$3:$CN$3,"&lt;="&amp;$C$3),"błąd")))</f>
        <v/>
      </c>
      <c r="R11" s="21" t="str">
        <f>IF(          $C$4 &lt;&gt;"-","błąd okresów",    IF(     R$2  ="-","",       IFERROR(  SUMIFS('Cash flow (Q)'!$E11:$CN11,'Cash flow (Q)'!$E$2:$CN$2,R$2,'Cash flow (Q)'!$E$3:$CN$3,"&gt;="&amp;$C$2,'Cash flow (Q)'!$E$3:$CN$3,"&lt;="&amp;$C$3),"błąd")))</f>
        <v/>
      </c>
      <c r="S11" s="21" t="str">
        <f>IF(          $C$4 &lt;&gt;"-","błąd okresów",    IF(     S$2  ="-","",       IFERROR(  SUMIFS('Cash flow (Q)'!$E11:$CN11,'Cash flow (Q)'!$E$2:$CN$2,S$2,'Cash flow (Q)'!$E$3:$CN$3,"&gt;="&amp;$C$2,'Cash flow (Q)'!$E$3:$CN$3,"&lt;="&amp;$C$3),"błąd")))</f>
        <v/>
      </c>
      <c r="T11" s="21" t="str">
        <f>IF(          $C$4 &lt;&gt;"-","błąd okresów",    IF(     T$2  ="-","",       IFERROR(  SUMIFS('Cash flow (Q)'!$E11:$CN11,'Cash flow (Q)'!$E$2:$CN$2,T$2,'Cash flow (Q)'!$E$3:$CN$3,"&gt;="&amp;$C$2,'Cash flow (Q)'!$E$3:$CN$3,"&lt;="&amp;$C$3),"błąd")))</f>
        <v/>
      </c>
      <c r="U11" s="21" t="str">
        <f>IF(          $C$4 &lt;&gt;"-","błąd okresów",    IF(     U$2  ="-","",       IFERROR(  SUMIFS('Cash flow (Q)'!$E11:$CN11,'Cash flow (Q)'!$E$2:$CN$2,U$2,'Cash flow (Q)'!$E$3:$CN$3,"&gt;="&amp;$C$2,'Cash flow (Q)'!$E$3:$CN$3,"&lt;="&amp;$C$3),"błąd")))</f>
        <v/>
      </c>
      <c r="V11" s="21" t="str">
        <f>IF(          $C$4 &lt;&gt;"-","błąd okresów",    IF(     V$2  ="-","",       IFERROR(  SUMIFS('Cash flow (Q)'!$E11:$CN11,'Cash flow (Q)'!$E$2:$CN$2,V$2,'Cash flow (Q)'!$E$3:$CN$3,"&gt;="&amp;$C$2,'Cash flow (Q)'!$E$3:$CN$3,"&lt;="&amp;$C$3),"błąd")))</f>
        <v/>
      </c>
      <c r="W11" s="21" t="str">
        <f>IF(          $C$4 &lt;&gt;"-","błąd okresów",    IF(     W$2  ="-","",       IFERROR(  SUMIFS('Cash flow (Q)'!$E11:$CN11,'Cash flow (Q)'!$E$2:$CN$2,W$2,'Cash flow (Q)'!$E$3:$CN$3,"&gt;="&amp;$C$2,'Cash flow (Q)'!$E$3:$CN$3,"&lt;="&amp;$C$3),"błąd")))</f>
        <v/>
      </c>
      <c r="X11" s="21" t="str">
        <f>IF(          $C$4 &lt;&gt;"-","błąd okresów",    IF(     X$2  ="-","",       IFERROR(  SUMIFS('Cash flow (Q)'!$E11:$CN11,'Cash flow (Q)'!$E$2:$CN$2,X$2,'Cash flow (Q)'!$E$3:$CN$3,"&gt;="&amp;$C$2,'Cash flow (Q)'!$E$3:$CN$3,"&lt;="&amp;$C$3),"błąd")))</f>
        <v/>
      </c>
      <c r="Y11" s="21" t="str">
        <f>IF(          $C$4 &lt;&gt;"-","błąd okresów",    IF(     Y$2  ="-","",       IFERROR(  SUMIFS('Cash flow (Q)'!$E11:$CN11,'Cash flow (Q)'!$E$2:$CN$2,Y$2,'Cash flow (Q)'!$E$3:$CN$3,"&gt;="&amp;$C$2,'Cash flow (Q)'!$E$3:$CN$3,"&lt;="&amp;$C$3),"błąd")))</f>
        <v/>
      </c>
      <c r="Z11" s="21" t="str">
        <f>IF(          $C$4 &lt;&gt;"-","błąd okresów",    IF(     Z$2  ="-","",       IFERROR(  SUMIFS('Cash flow (Q)'!$E11:$CN11,'Cash flow (Q)'!$E$2:$CN$2,Z$2,'Cash flow (Q)'!$E$3:$CN$3,"&gt;="&amp;$C$2,'Cash flow (Q)'!$E$3:$CN$3,"&lt;="&amp;$C$3),"błąd")))</f>
        <v/>
      </c>
      <c r="AA11" s="80"/>
      <c r="AC11" s="172">
        <f t="shared" ca="1" si="3"/>
        <v>3637</v>
      </c>
      <c r="AE11" s="174">
        <f t="shared" ca="1" si="4"/>
        <v>-0.14407046240956276</v>
      </c>
    </row>
    <row r="12" spans="1:31" ht="26.25" customHeight="1">
      <c r="B12" s="3" t="str">
        <f>IF('Cash flow (Q)'!B12="","",'Cash flow (Q)'!B12)</f>
        <v>7.(Zysk) strata  na sprzedaży aktywów finansowych dostępnych do sprzedaży (+Zysk  z okazyjnego nabycia jednostki zależnej)</v>
      </c>
      <c r="C12" s="21"/>
      <c r="D12" s="21"/>
      <c r="E12" s="21">
        <f>IF(          $C$4 &lt;&gt;"-","błąd okresów",    IF(     E$2  ="-","",       IFERROR(  SUMIFS('Cash flow (Q)'!$E12:$CN12,'Cash flow (Q)'!$E$2:$CN$2,E$2,'Cash flow (Q)'!$E$3:$CN$3,"&gt;="&amp;$C$2,'Cash flow (Q)'!$E$3:$CN$3,"&lt;="&amp;$C$3),"błąd")))</f>
        <v>0</v>
      </c>
      <c r="F12" s="21">
        <f>IF(          $C$4 &lt;&gt;"-","błąd okresów",    IF(     F$2  ="-","",       IFERROR(  SUMIFS('Cash flow (Q)'!$E12:$CN12,'Cash flow (Q)'!$E$2:$CN$2,F$2,'Cash flow (Q)'!$E$3:$CN$3,"&gt;="&amp;$C$2,'Cash flow (Q)'!$E$3:$CN$3,"&lt;="&amp;$C$3),"błąd")))</f>
        <v>0</v>
      </c>
      <c r="G12" s="21">
        <f>IF(          $C$4 &lt;&gt;"-","błąd okresów",    IF(     G$2  ="-","",       IFERROR(  SUMIFS('Cash flow (Q)'!$E12:$CN12,'Cash flow (Q)'!$E$2:$CN$2,G$2,'Cash flow (Q)'!$E$3:$CN$3,"&gt;="&amp;$C$2,'Cash flow (Q)'!$E$3:$CN$3,"&lt;="&amp;$C$3),"błąd")))</f>
        <v>0</v>
      </c>
      <c r="H12" s="21">
        <f>IF(          $C$4 &lt;&gt;"-","błąd okresów",    IF(     H$2  ="-","",       IFERROR(  SUMIFS('Cash flow (Q)'!$E12:$CN12,'Cash flow (Q)'!$E$2:$CN$2,H$2,'Cash flow (Q)'!$E$3:$CN$3,"&gt;="&amp;$C$2,'Cash flow (Q)'!$E$3:$CN$3,"&lt;="&amp;$C$3),"błąd")))</f>
        <v>0</v>
      </c>
      <c r="I12" s="21">
        <f>IF(          $C$4 &lt;&gt;"-","błąd okresów",    IF(     I$2  ="-","",       IFERROR(  SUMIFS('Cash flow (Q)'!$E12:$CN12,'Cash flow (Q)'!$E$2:$CN$2,I$2,'Cash flow (Q)'!$E$3:$CN$3,"&gt;="&amp;$C$2,'Cash flow (Q)'!$E$3:$CN$3,"&lt;="&amp;$C$3),"błąd")))</f>
        <v>0</v>
      </c>
      <c r="J12" s="21">
        <f>IF(          $C$4 &lt;&gt;"-","błąd okresów",    IF(     J$2  ="-","",       IFERROR(  SUMIFS('Cash flow (Q)'!$E12:$CN12,'Cash flow (Q)'!$E$2:$CN$2,J$2,'Cash flow (Q)'!$E$3:$CN$3,"&gt;="&amp;$C$2,'Cash flow (Q)'!$E$3:$CN$3,"&lt;="&amp;$C$3),"błąd")))</f>
        <v>0</v>
      </c>
      <c r="K12" s="21">
        <f>IF(          $C$4 &lt;&gt;"-","błąd okresów",    IF(     K$2  ="-","",       IFERROR(  SUMIFS('Cash flow (Q)'!$E12:$CN12,'Cash flow (Q)'!$E$2:$CN$2,K$2,'Cash flow (Q)'!$E$3:$CN$3,"&gt;="&amp;$C$2,'Cash flow (Q)'!$E$3:$CN$3,"&lt;="&amp;$C$3),"błąd")))</f>
        <v>0</v>
      </c>
      <c r="L12" s="21">
        <f>IF(          $C$4 &lt;&gt;"-","błąd okresów",    IF(     L$2  ="-","",       IFERROR(  SUMIFS('Cash flow (Q)'!$E12:$CN12,'Cash flow (Q)'!$E$2:$CN$2,L$2,'Cash flow (Q)'!$E$3:$CN$3,"&gt;="&amp;$C$2,'Cash flow (Q)'!$E$3:$CN$3,"&lt;="&amp;$C$3),"błąd")))</f>
        <v>0</v>
      </c>
      <c r="M12" s="21">
        <f>IF(          $C$4 &lt;&gt;"-","błąd okresów",    IF(     M$2  ="-","",       IFERROR(  SUMIFS('Cash flow (Q)'!$E12:$CN12,'Cash flow (Q)'!$E$2:$CN$2,M$2,'Cash flow (Q)'!$E$3:$CN$3,"&gt;="&amp;$C$2,'Cash flow (Q)'!$E$3:$CN$3,"&lt;="&amp;$C$3),"błąd")))</f>
        <v>0</v>
      </c>
      <c r="N12" s="21">
        <f>IF(          $C$4 &lt;&gt;"-","błąd okresów",    IF(     N$2  ="-","",       IFERROR(  SUMIFS('Cash flow (Q)'!$E12:$CN12,'Cash flow (Q)'!$E$2:$CN$2,N$2,'Cash flow (Q)'!$E$3:$CN$3,"&gt;="&amp;$C$2,'Cash flow (Q)'!$E$3:$CN$3,"&lt;="&amp;$C$3),"błąd")))</f>
        <v>0</v>
      </c>
      <c r="O12" s="21">
        <f>IF(          $C$4 &lt;&gt;"-","błąd okresów",    IF(     O$2  ="-","",       IFERROR(  SUMIFS('Cash flow (Q)'!$E12:$CN12,'Cash flow (Q)'!$E$2:$CN$2,O$2,'Cash flow (Q)'!$E$3:$CN$3,"&gt;="&amp;$C$2,'Cash flow (Q)'!$E$3:$CN$3,"&lt;="&amp;$C$3),"błąd")))</f>
        <v>0</v>
      </c>
      <c r="P12" s="21">
        <f>IF(          $C$4 &lt;&gt;"-","błąd okresów",    IF(     P$2  ="-","",       IFERROR(  SUMIFS('Cash flow (Q)'!$E12:$CN12,'Cash flow (Q)'!$E$2:$CN$2,P$2,'Cash flow (Q)'!$E$3:$CN$3,"&gt;="&amp;$C$2,'Cash flow (Q)'!$E$3:$CN$3,"&lt;="&amp;$C$3),"błąd")))</f>
        <v>0</v>
      </c>
      <c r="Q12" s="21" t="str">
        <f>IF(          $C$4 &lt;&gt;"-","błąd okresów",    IF(     Q$2  ="-","",       IFERROR(  SUMIFS('Cash flow (Q)'!$E12:$CN12,'Cash flow (Q)'!$E$2:$CN$2,Q$2,'Cash flow (Q)'!$E$3:$CN$3,"&gt;="&amp;$C$2,'Cash flow (Q)'!$E$3:$CN$3,"&lt;="&amp;$C$3),"błąd")))</f>
        <v/>
      </c>
      <c r="R12" s="21" t="str">
        <f>IF(          $C$4 &lt;&gt;"-","błąd okresów",    IF(     R$2  ="-","",       IFERROR(  SUMIFS('Cash flow (Q)'!$E12:$CN12,'Cash flow (Q)'!$E$2:$CN$2,R$2,'Cash flow (Q)'!$E$3:$CN$3,"&gt;="&amp;$C$2,'Cash flow (Q)'!$E$3:$CN$3,"&lt;="&amp;$C$3),"błąd")))</f>
        <v/>
      </c>
      <c r="S12" s="21" t="str">
        <f>IF(          $C$4 &lt;&gt;"-","błąd okresów",    IF(     S$2  ="-","",       IFERROR(  SUMIFS('Cash flow (Q)'!$E12:$CN12,'Cash flow (Q)'!$E$2:$CN$2,S$2,'Cash flow (Q)'!$E$3:$CN$3,"&gt;="&amp;$C$2,'Cash flow (Q)'!$E$3:$CN$3,"&lt;="&amp;$C$3),"błąd")))</f>
        <v/>
      </c>
      <c r="T12" s="21" t="str">
        <f>IF(          $C$4 &lt;&gt;"-","błąd okresów",    IF(     T$2  ="-","",       IFERROR(  SUMIFS('Cash flow (Q)'!$E12:$CN12,'Cash flow (Q)'!$E$2:$CN$2,T$2,'Cash flow (Q)'!$E$3:$CN$3,"&gt;="&amp;$C$2,'Cash flow (Q)'!$E$3:$CN$3,"&lt;="&amp;$C$3),"błąd")))</f>
        <v/>
      </c>
      <c r="U12" s="21" t="str">
        <f>IF(          $C$4 &lt;&gt;"-","błąd okresów",    IF(     U$2  ="-","",       IFERROR(  SUMIFS('Cash flow (Q)'!$E12:$CN12,'Cash flow (Q)'!$E$2:$CN$2,U$2,'Cash flow (Q)'!$E$3:$CN$3,"&gt;="&amp;$C$2,'Cash flow (Q)'!$E$3:$CN$3,"&lt;="&amp;$C$3),"błąd")))</f>
        <v/>
      </c>
      <c r="V12" s="21" t="str">
        <f>IF(          $C$4 &lt;&gt;"-","błąd okresów",    IF(     V$2  ="-","",       IFERROR(  SUMIFS('Cash flow (Q)'!$E12:$CN12,'Cash flow (Q)'!$E$2:$CN$2,V$2,'Cash flow (Q)'!$E$3:$CN$3,"&gt;="&amp;$C$2,'Cash flow (Q)'!$E$3:$CN$3,"&lt;="&amp;$C$3),"błąd")))</f>
        <v/>
      </c>
      <c r="W12" s="21" t="str">
        <f>IF(          $C$4 &lt;&gt;"-","błąd okresów",    IF(     W$2  ="-","",       IFERROR(  SUMIFS('Cash flow (Q)'!$E12:$CN12,'Cash flow (Q)'!$E$2:$CN$2,W$2,'Cash flow (Q)'!$E$3:$CN$3,"&gt;="&amp;$C$2,'Cash flow (Q)'!$E$3:$CN$3,"&lt;="&amp;$C$3),"błąd")))</f>
        <v/>
      </c>
      <c r="X12" s="21" t="str">
        <f>IF(          $C$4 &lt;&gt;"-","błąd okresów",    IF(     X$2  ="-","",       IFERROR(  SUMIFS('Cash flow (Q)'!$E12:$CN12,'Cash flow (Q)'!$E$2:$CN$2,X$2,'Cash flow (Q)'!$E$3:$CN$3,"&gt;="&amp;$C$2,'Cash flow (Q)'!$E$3:$CN$3,"&lt;="&amp;$C$3),"błąd")))</f>
        <v/>
      </c>
      <c r="Y12" s="21" t="str">
        <f>IF(          $C$4 &lt;&gt;"-","błąd okresów",    IF(     Y$2  ="-","",       IFERROR(  SUMIFS('Cash flow (Q)'!$E12:$CN12,'Cash flow (Q)'!$E$2:$CN$2,Y$2,'Cash flow (Q)'!$E$3:$CN$3,"&gt;="&amp;$C$2,'Cash flow (Q)'!$E$3:$CN$3,"&lt;="&amp;$C$3),"błąd")))</f>
        <v/>
      </c>
      <c r="Z12" s="21" t="str">
        <f>IF(          $C$4 &lt;&gt;"-","błąd okresów",    IF(     Z$2  ="-","",       IFERROR(  SUMIFS('Cash flow (Q)'!$E12:$CN12,'Cash flow (Q)'!$E$2:$CN$2,Z$2,'Cash flow (Q)'!$E$3:$CN$3,"&gt;="&amp;$C$2,'Cash flow (Q)'!$E$3:$CN$3,"&lt;="&amp;$C$3),"błąd")))</f>
        <v/>
      </c>
      <c r="AA12" s="80"/>
      <c r="AC12" s="172" t="str">
        <f t="shared" ca="1" si="3"/>
        <v/>
      </c>
      <c r="AE12" s="174" t="str">
        <f t="shared" ca="1" si="4"/>
        <v/>
      </c>
    </row>
    <row r="13" spans="1:31">
      <c r="B13" s="14" t="str">
        <f>IF('Cash flow (Q)'!B13="","",'Cash flow (Q)'!B13)</f>
        <v>8.(Zyski) straty z wyceny nieruchomości inwestycyjnych według wartości godziwej</v>
      </c>
      <c r="C13" s="21"/>
      <c r="D13" s="21"/>
      <c r="E13" s="21">
        <f>IF(          $C$4 &lt;&gt;"-","błąd okresów",    IF(     E$2  ="-","",       IFERROR(  SUMIFS('Cash flow (Q)'!$E13:$CN13,'Cash flow (Q)'!$E$2:$CN$2,E$2,'Cash flow (Q)'!$E$3:$CN$3,"&gt;="&amp;$C$2,'Cash flow (Q)'!$E$3:$CN$3,"&lt;="&amp;$C$3),"błąd")))</f>
        <v>0</v>
      </c>
      <c r="F13" s="21">
        <f>IF(          $C$4 &lt;&gt;"-","błąd okresów",    IF(     F$2  ="-","",       IFERROR(  SUMIFS('Cash flow (Q)'!$E13:$CN13,'Cash flow (Q)'!$E$2:$CN$2,F$2,'Cash flow (Q)'!$E$3:$CN$3,"&gt;="&amp;$C$2,'Cash flow (Q)'!$E$3:$CN$3,"&lt;="&amp;$C$3),"błąd")))</f>
        <v>0</v>
      </c>
      <c r="G13" s="21">
        <f>IF(          $C$4 &lt;&gt;"-","błąd okresów",    IF(     G$2  ="-","",       IFERROR(  SUMIFS('Cash flow (Q)'!$E13:$CN13,'Cash flow (Q)'!$E$2:$CN$2,G$2,'Cash flow (Q)'!$E$3:$CN$3,"&gt;="&amp;$C$2,'Cash flow (Q)'!$E$3:$CN$3,"&lt;="&amp;$C$3),"błąd")))</f>
        <v>0</v>
      </c>
      <c r="H13" s="21">
        <f>IF(          $C$4 &lt;&gt;"-","błąd okresów",    IF(     H$2  ="-","",       IFERROR(  SUMIFS('Cash flow (Q)'!$E13:$CN13,'Cash flow (Q)'!$E$2:$CN$2,H$2,'Cash flow (Q)'!$E$3:$CN$3,"&gt;="&amp;$C$2,'Cash flow (Q)'!$E$3:$CN$3,"&lt;="&amp;$C$3),"błąd")))</f>
        <v>0</v>
      </c>
      <c r="I13" s="21">
        <f>IF(          $C$4 &lt;&gt;"-","błąd okresów",    IF(     I$2  ="-","",       IFERROR(  SUMIFS('Cash flow (Q)'!$E13:$CN13,'Cash flow (Q)'!$E$2:$CN$2,I$2,'Cash flow (Q)'!$E$3:$CN$3,"&gt;="&amp;$C$2,'Cash flow (Q)'!$E$3:$CN$3,"&lt;="&amp;$C$3),"błąd")))</f>
        <v>0</v>
      </c>
      <c r="J13" s="21">
        <f>IF(          $C$4 &lt;&gt;"-","błąd okresów",    IF(     J$2  ="-","",       IFERROR(  SUMIFS('Cash flow (Q)'!$E13:$CN13,'Cash flow (Q)'!$E$2:$CN$2,J$2,'Cash flow (Q)'!$E$3:$CN$3,"&gt;="&amp;$C$2,'Cash flow (Q)'!$E$3:$CN$3,"&lt;="&amp;$C$3),"błąd")))</f>
        <v>0</v>
      </c>
      <c r="K13" s="21">
        <f>IF(          $C$4 &lt;&gt;"-","błąd okresów",    IF(     K$2  ="-","",       IFERROR(  SUMIFS('Cash flow (Q)'!$E13:$CN13,'Cash flow (Q)'!$E$2:$CN$2,K$2,'Cash flow (Q)'!$E$3:$CN$3,"&gt;="&amp;$C$2,'Cash flow (Q)'!$E$3:$CN$3,"&lt;="&amp;$C$3),"błąd")))</f>
        <v>0</v>
      </c>
      <c r="L13" s="21">
        <f>IF(          $C$4 &lt;&gt;"-","błąd okresów",    IF(     L$2  ="-","",       IFERROR(  SUMIFS('Cash flow (Q)'!$E13:$CN13,'Cash flow (Q)'!$E$2:$CN$2,L$2,'Cash flow (Q)'!$E$3:$CN$3,"&gt;="&amp;$C$2,'Cash flow (Q)'!$E$3:$CN$3,"&lt;="&amp;$C$3),"błąd")))</f>
        <v>0</v>
      </c>
      <c r="M13" s="21">
        <f>IF(          $C$4 &lt;&gt;"-","błąd okresów",    IF(     M$2  ="-","",       IFERROR(  SUMIFS('Cash flow (Q)'!$E13:$CN13,'Cash flow (Q)'!$E$2:$CN$2,M$2,'Cash flow (Q)'!$E$3:$CN$3,"&gt;="&amp;$C$2,'Cash flow (Q)'!$E$3:$CN$3,"&lt;="&amp;$C$3),"błąd")))</f>
        <v>0</v>
      </c>
      <c r="N13" s="21">
        <f>IF(          $C$4 &lt;&gt;"-","błąd okresów",    IF(     N$2  ="-","",       IFERROR(  SUMIFS('Cash flow (Q)'!$E13:$CN13,'Cash flow (Q)'!$E$2:$CN$2,N$2,'Cash flow (Q)'!$E$3:$CN$3,"&gt;="&amp;$C$2,'Cash flow (Q)'!$E$3:$CN$3,"&lt;="&amp;$C$3),"błąd")))</f>
        <v>0</v>
      </c>
      <c r="O13" s="21">
        <f>IF(          $C$4 &lt;&gt;"-","błąd okresów",    IF(     O$2  ="-","",       IFERROR(  SUMIFS('Cash flow (Q)'!$E13:$CN13,'Cash flow (Q)'!$E$2:$CN$2,O$2,'Cash flow (Q)'!$E$3:$CN$3,"&gt;="&amp;$C$2,'Cash flow (Q)'!$E$3:$CN$3,"&lt;="&amp;$C$3),"błąd")))</f>
        <v>0</v>
      </c>
      <c r="P13" s="21">
        <f>IF(          $C$4 &lt;&gt;"-","błąd okresów",    IF(     P$2  ="-","",       IFERROR(  SUMIFS('Cash flow (Q)'!$E13:$CN13,'Cash flow (Q)'!$E$2:$CN$2,P$2,'Cash flow (Q)'!$E$3:$CN$3,"&gt;="&amp;$C$2,'Cash flow (Q)'!$E$3:$CN$3,"&lt;="&amp;$C$3),"błąd")))</f>
        <v>0</v>
      </c>
      <c r="Q13" s="21" t="str">
        <f>IF(          $C$4 &lt;&gt;"-","błąd okresów",    IF(     Q$2  ="-","",       IFERROR(  SUMIFS('Cash flow (Q)'!$E13:$CN13,'Cash flow (Q)'!$E$2:$CN$2,Q$2,'Cash flow (Q)'!$E$3:$CN$3,"&gt;="&amp;$C$2,'Cash flow (Q)'!$E$3:$CN$3,"&lt;="&amp;$C$3),"błąd")))</f>
        <v/>
      </c>
      <c r="R13" s="21" t="str">
        <f>IF(          $C$4 &lt;&gt;"-","błąd okresów",    IF(     R$2  ="-","",       IFERROR(  SUMIFS('Cash flow (Q)'!$E13:$CN13,'Cash flow (Q)'!$E$2:$CN$2,R$2,'Cash flow (Q)'!$E$3:$CN$3,"&gt;="&amp;$C$2,'Cash flow (Q)'!$E$3:$CN$3,"&lt;="&amp;$C$3),"błąd")))</f>
        <v/>
      </c>
      <c r="S13" s="21" t="str">
        <f>IF(          $C$4 &lt;&gt;"-","błąd okresów",    IF(     S$2  ="-","",       IFERROR(  SUMIFS('Cash flow (Q)'!$E13:$CN13,'Cash flow (Q)'!$E$2:$CN$2,S$2,'Cash flow (Q)'!$E$3:$CN$3,"&gt;="&amp;$C$2,'Cash flow (Q)'!$E$3:$CN$3,"&lt;="&amp;$C$3),"błąd")))</f>
        <v/>
      </c>
      <c r="T13" s="21" t="str">
        <f>IF(          $C$4 &lt;&gt;"-","błąd okresów",    IF(     T$2  ="-","",       IFERROR(  SUMIFS('Cash flow (Q)'!$E13:$CN13,'Cash flow (Q)'!$E$2:$CN$2,T$2,'Cash flow (Q)'!$E$3:$CN$3,"&gt;="&amp;$C$2,'Cash flow (Q)'!$E$3:$CN$3,"&lt;="&amp;$C$3),"błąd")))</f>
        <v/>
      </c>
      <c r="U13" s="21" t="str">
        <f>IF(          $C$4 &lt;&gt;"-","błąd okresów",    IF(     U$2  ="-","",       IFERROR(  SUMIFS('Cash flow (Q)'!$E13:$CN13,'Cash flow (Q)'!$E$2:$CN$2,U$2,'Cash flow (Q)'!$E$3:$CN$3,"&gt;="&amp;$C$2,'Cash flow (Q)'!$E$3:$CN$3,"&lt;="&amp;$C$3),"błąd")))</f>
        <v/>
      </c>
      <c r="V13" s="21" t="str">
        <f>IF(          $C$4 &lt;&gt;"-","błąd okresów",    IF(     V$2  ="-","",       IFERROR(  SUMIFS('Cash flow (Q)'!$E13:$CN13,'Cash flow (Q)'!$E$2:$CN$2,V$2,'Cash flow (Q)'!$E$3:$CN$3,"&gt;="&amp;$C$2,'Cash flow (Q)'!$E$3:$CN$3,"&lt;="&amp;$C$3),"błąd")))</f>
        <v/>
      </c>
      <c r="W13" s="21" t="str">
        <f>IF(          $C$4 &lt;&gt;"-","błąd okresów",    IF(     W$2  ="-","",       IFERROR(  SUMIFS('Cash flow (Q)'!$E13:$CN13,'Cash flow (Q)'!$E$2:$CN$2,W$2,'Cash flow (Q)'!$E$3:$CN$3,"&gt;="&amp;$C$2,'Cash flow (Q)'!$E$3:$CN$3,"&lt;="&amp;$C$3),"błąd")))</f>
        <v/>
      </c>
      <c r="X13" s="21" t="str">
        <f>IF(          $C$4 &lt;&gt;"-","błąd okresów",    IF(     X$2  ="-","",       IFERROR(  SUMIFS('Cash flow (Q)'!$E13:$CN13,'Cash flow (Q)'!$E$2:$CN$2,X$2,'Cash flow (Q)'!$E$3:$CN$3,"&gt;="&amp;$C$2,'Cash flow (Q)'!$E$3:$CN$3,"&lt;="&amp;$C$3),"błąd")))</f>
        <v/>
      </c>
      <c r="Y13" s="21" t="str">
        <f>IF(          $C$4 &lt;&gt;"-","błąd okresów",    IF(     Y$2  ="-","",       IFERROR(  SUMIFS('Cash flow (Q)'!$E13:$CN13,'Cash flow (Q)'!$E$2:$CN$2,Y$2,'Cash flow (Q)'!$E$3:$CN$3,"&gt;="&amp;$C$2,'Cash flow (Q)'!$E$3:$CN$3,"&lt;="&amp;$C$3),"błąd")))</f>
        <v/>
      </c>
      <c r="Z13" s="21" t="str">
        <f>IF(          $C$4 &lt;&gt;"-","błąd okresów",    IF(     Z$2  ="-","",       IFERROR(  SUMIFS('Cash flow (Q)'!$E13:$CN13,'Cash flow (Q)'!$E$2:$CN$2,Z$2,'Cash flow (Q)'!$E$3:$CN$3,"&gt;="&amp;$C$2,'Cash flow (Q)'!$E$3:$CN$3,"&lt;="&amp;$C$3),"błąd")))</f>
        <v/>
      </c>
      <c r="AA13" s="80"/>
      <c r="AC13" s="172" t="str">
        <f t="shared" ca="1" si="3"/>
        <v/>
      </c>
      <c r="AE13" s="174" t="str">
        <f t="shared" ca="1" si="4"/>
        <v/>
      </c>
    </row>
    <row r="14" spans="1:31" ht="25.5" customHeight="1">
      <c r="B14" s="5" t="str">
        <f>IF('Cash flow (Q)'!B14="","",'Cash flow (Q)'!B14)</f>
        <v>9.(Zyski) straty z tytułu zmiany wartości godziwej aktywów finansowych wykazywanych wg wart. godziwej</v>
      </c>
      <c r="C14" s="21"/>
      <c r="D14" s="21"/>
      <c r="E14" s="21">
        <f>IF(          $C$4 &lt;&gt;"-","błąd okresów",    IF(     E$2  ="-","",       IFERROR(  SUMIFS('Cash flow (Q)'!$E14:$CN14,'Cash flow (Q)'!$E$2:$CN$2,E$2,'Cash flow (Q)'!$E$3:$CN$3,"&gt;="&amp;$C$2,'Cash flow (Q)'!$E$3:$CN$3,"&lt;="&amp;$C$3),"błąd")))</f>
        <v>0</v>
      </c>
      <c r="F14" s="21">
        <f>IF(          $C$4 &lt;&gt;"-","błąd okresów",    IF(     F$2  ="-","",       IFERROR(  SUMIFS('Cash flow (Q)'!$E14:$CN14,'Cash flow (Q)'!$E$2:$CN$2,F$2,'Cash flow (Q)'!$E$3:$CN$3,"&gt;="&amp;$C$2,'Cash flow (Q)'!$E$3:$CN$3,"&lt;="&amp;$C$3),"błąd")))</f>
        <v>0</v>
      </c>
      <c r="G14" s="21">
        <f>IF(          $C$4 &lt;&gt;"-","błąd okresów",    IF(     G$2  ="-","",       IFERROR(  SUMIFS('Cash flow (Q)'!$E14:$CN14,'Cash flow (Q)'!$E$2:$CN$2,G$2,'Cash flow (Q)'!$E$3:$CN$3,"&gt;="&amp;$C$2,'Cash flow (Q)'!$E$3:$CN$3,"&lt;="&amp;$C$3),"błąd")))</f>
        <v>0</v>
      </c>
      <c r="H14" s="21">
        <f>IF(          $C$4 &lt;&gt;"-","błąd okresów",    IF(     H$2  ="-","",       IFERROR(  SUMIFS('Cash flow (Q)'!$E14:$CN14,'Cash flow (Q)'!$E$2:$CN$2,H$2,'Cash flow (Q)'!$E$3:$CN$3,"&gt;="&amp;$C$2,'Cash flow (Q)'!$E$3:$CN$3,"&lt;="&amp;$C$3),"błąd")))</f>
        <v>0</v>
      </c>
      <c r="I14" s="21">
        <f>IF(          $C$4 &lt;&gt;"-","błąd okresów",    IF(     I$2  ="-","",       IFERROR(  SUMIFS('Cash flow (Q)'!$E14:$CN14,'Cash flow (Q)'!$E$2:$CN$2,I$2,'Cash flow (Q)'!$E$3:$CN$3,"&gt;="&amp;$C$2,'Cash flow (Q)'!$E$3:$CN$3,"&lt;="&amp;$C$3),"błąd")))</f>
        <v>0</v>
      </c>
      <c r="J14" s="21">
        <f>IF(          $C$4 &lt;&gt;"-","błąd okresów",    IF(     J$2  ="-","",       IFERROR(  SUMIFS('Cash flow (Q)'!$E14:$CN14,'Cash flow (Q)'!$E$2:$CN$2,J$2,'Cash flow (Q)'!$E$3:$CN$3,"&gt;="&amp;$C$2,'Cash flow (Q)'!$E$3:$CN$3,"&lt;="&amp;$C$3),"błąd")))</f>
        <v>0</v>
      </c>
      <c r="K14" s="21">
        <f>IF(          $C$4 &lt;&gt;"-","błąd okresów",    IF(     K$2  ="-","",       IFERROR(  SUMIFS('Cash flow (Q)'!$E14:$CN14,'Cash flow (Q)'!$E$2:$CN$2,K$2,'Cash flow (Q)'!$E$3:$CN$3,"&gt;="&amp;$C$2,'Cash flow (Q)'!$E$3:$CN$3,"&lt;="&amp;$C$3),"błąd")))</f>
        <v>0</v>
      </c>
      <c r="L14" s="21">
        <f>IF(          $C$4 &lt;&gt;"-","błąd okresów",    IF(     L$2  ="-","",       IFERROR(  SUMIFS('Cash flow (Q)'!$E14:$CN14,'Cash flow (Q)'!$E$2:$CN$2,L$2,'Cash flow (Q)'!$E$3:$CN$3,"&gt;="&amp;$C$2,'Cash flow (Q)'!$E$3:$CN$3,"&lt;="&amp;$C$3),"błąd")))</f>
        <v>0</v>
      </c>
      <c r="M14" s="21">
        <f>IF(          $C$4 &lt;&gt;"-","błąd okresów",    IF(     M$2  ="-","",       IFERROR(  SUMIFS('Cash flow (Q)'!$E14:$CN14,'Cash flow (Q)'!$E$2:$CN$2,M$2,'Cash flow (Q)'!$E$3:$CN$3,"&gt;="&amp;$C$2,'Cash flow (Q)'!$E$3:$CN$3,"&lt;="&amp;$C$3),"błąd")))</f>
        <v>0</v>
      </c>
      <c r="N14" s="21">
        <f>IF(          $C$4 &lt;&gt;"-","błąd okresów",    IF(     N$2  ="-","",       IFERROR(  SUMIFS('Cash flow (Q)'!$E14:$CN14,'Cash flow (Q)'!$E$2:$CN$2,N$2,'Cash flow (Q)'!$E$3:$CN$3,"&gt;="&amp;$C$2,'Cash flow (Q)'!$E$3:$CN$3,"&lt;="&amp;$C$3),"błąd")))</f>
        <v>0</v>
      </c>
      <c r="O14" s="21">
        <f>IF(          $C$4 &lt;&gt;"-","błąd okresów",    IF(     O$2  ="-","",       IFERROR(  SUMIFS('Cash flow (Q)'!$E14:$CN14,'Cash flow (Q)'!$E$2:$CN$2,O$2,'Cash flow (Q)'!$E$3:$CN$3,"&gt;="&amp;$C$2,'Cash flow (Q)'!$E$3:$CN$3,"&lt;="&amp;$C$3),"błąd")))</f>
        <v>0</v>
      </c>
      <c r="P14" s="21">
        <f>IF(          $C$4 &lt;&gt;"-","błąd okresów",    IF(     P$2  ="-","",       IFERROR(  SUMIFS('Cash flow (Q)'!$E14:$CN14,'Cash flow (Q)'!$E$2:$CN$2,P$2,'Cash flow (Q)'!$E$3:$CN$3,"&gt;="&amp;$C$2,'Cash flow (Q)'!$E$3:$CN$3,"&lt;="&amp;$C$3),"błąd")))</f>
        <v>0</v>
      </c>
      <c r="Q14" s="21" t="str">
        <f>IF(          $C$4 &lt;&gt;"-","błąd okresów",    IF(     Q$2  ="-","",       IFERROR(  SUMIFS('Cash flow (Q)'!$E14:$CN14,'Cash flow (Q)'!$E$2:$CN$2,Q$2,'Cash flow (Q)'!$E$3:$CN$3,"&gt;="&amp;$C$2,'Cash flow (Q)'!$E$3:$CN$3,"&lt;="&amp;$C$3),"błąd")))</f>
        <v/>
      </c>
      <c r="R14" s="21" t="str">
        <f>IF(          $C$4 &lt;&gt;"-","błąd okresów",    IF(     R$2  ="-","",       IFERROR(  SUMIFS('Cash flow (Q)'!$E14:$CN14,'Cash flow (Q)'!$E$2:$CN$2,R$2,'Cash flow (Q)'!$E$3:$CN$3,"&gt;="&amp;$C$2,'Cash flow (Q)'!$E$3:$CN$3,"&lt;="&amp;$C$3),"błąd")))</f>
        <v/>
      </c>
      <c r="S14" s="21" t="str">
        <f>IF(          $C$4 &lt;&gt;"-","błąd okresów",    IF(     S$2  ="-","",       IFERROR(  SUMIFS('Cash flow (Q)'!$E14:$CN14,'Cash flow (Q)'!$E$2:$CN$2,S$2,'Cash flow (Q)'!$E$3:$CN$3,"&gt;="&amp;$C$2,'Cash flow (Q)'!$E$3:$CN$3,"&lt;="&amp;$C$3),"błąd")))</f>
        <v/>
      </c>
      <c r="T14" s="21" t="str">
        <f>IF(          $C$4 &lt;&gt;"-","błąd okresów",    IF(     T$2  ="-","",       IFERROR(  SUMIFS('Cash flow (Q)'!$E14:$CN14,'Cash flow (Q)'!$E$2:$CN$2,T$2,'Cash flow (Q)'!$E$3:$CN$3,"&gt;="&amp;$C$2,'Cash flow (Q)'!$E$3:$CN$3,"&lt;="&amp;$C$3),"błąd")))</f>
        <v/>
      </c>
      <c r="U14" s="21" t="str">
        <f>IF(          $C$4 &lt;&gt;"-","błąd okresów",    IF(     U$2  ="-","",       IFERROR(  SUMIFS('Cash flow (Q)'!$E14:$CN14,'Cash flow (Q)'!$E$2:$CN$2,U$2,'Cash flow (Q)'!$E$3:$CN$3,"&gt;="&amp;$C$2,'Cash flow (Q)'!$E$3:$CN$3,"&lt;="&amp;$C$3),"błąd")))</f>
        <v/>
      </c>
      <c r="V14" s="21" t="str">
        <f>IF(          $C$4 &lt;&gt;"-","błąd okresów",    IF(     V$2  ="-","",       IFERROR(  SUMIFS('Cash flow (Q)'!$E14:$CN14,'Cash flow (Q)'!$E$2:$CN$2,V$2,'Cash flow (Q)'!$E$3:$CN$3,"&gt;="&amp;$C$2,'Cash flow (Q)'!$E$3:$CN$3,"&lt;="&amp;$C$3),"błąd")))</f>
        <v/>
      </c>
      <c r="W14" s="21" t="str">
        <f>IF(          $C$4 &lt;&gt;"-","błąd okresów",    IF(     W$2  ="-","",       IFERROR(  SUMIFS('Cash flow (Q)'!$E14:$CN14,'Cash flow (Q)'!$E$2:$CN$2,W$2,'Cash flow (Q)'!$E$3:$CN$3,"&gt;="&amp;$C$2,'Cash flow (Q)'!$E$3:$CN$3,"&lt;="&amp;$C$3),"błąd")))</f>
        <v/>
      </c>
      <c r="X14" s="21" t="str">
        <f>IF(          $C$4 &lt;&gt;"-","błąd okresów",    IF(     X$2  ="-","",       IFERROR(  SUMIFS('Cash flow (Q)'!$E14:$CN14,'Cash flow (Q)'!$E$2:$CN$2,X$2,'Cash flow (Q)'!$E$3:$CN$3,"&gt;="&amp;$C$2,'Cash flow (Q)'!$E$3:$CN$3,"&lt;="&amp;$C$3),"błąd")))</f>
        <v/>
      </c>
      <c r="Y14" s="21" t="str">
        <f>IF(          $C$4 &lt;&gt;"-","błąd okresów",    IF(     Y$2  ="-","",       IFERROR(  SUMIFS('Cash flow (Q)'!$E14:$CN14,'Cash flow (Q)'!$E$2:$CN$2,Y$2,'Cash flow (Q)'!$E$3:$CN$3,"&gt;="&amp;$C$2,'Cash flow (Q)'!$E$3:$CN$3,"&lt;="&amp;$C$3),"błąd")))</f>
        <v/>
      </c>
      <c r="Z14" s="21" t="str">
        <f>IF(          $C$4 &lt;&gt;"-","błąd okresów",    IF(     Z$2  ="-","",       IFERROR(  SUMIFS('Cash flow (Q)'!$E14:$CN14,'Cash flow (Q)'!$E$2:$CN$2,Z$2,'Cash flow (Q)'!$E$3:$CN$3,"&gt;="&amp;$C$2,'Cash flow (Q)'!$E$3:$CN$3,"&lt;="&amp;$C$3),"błąd")))</f>
        <v/>
      </c>
      <c r="AA14" s="80"/>
      <c r="AC14" s="172" t="str">
        <f t="shared" ca="1" si="3"/>
        <v/>
      </c>
      <c r="AE14" s="174" t="str">
        <f t="shared" ca="1" si="4"/>
        <v/>
      </c>
    </row>
    <row r="15" spans="1:31">
      <c r="B15" s="14" t="str">
        <f>IF('Cash flow (Q)'!B15="","",'Cash flow (Q)'!B15)</f>
        <v>10.(Zysk)/Strata związane z działalnością finansową i różnice kursowe</v>
      </c>
      <c r="C15" s="21"/>
      <c r="D15" s="21"/>
      <c r="E15" s="21">
        <f>IF(          $C$4 &lt;&gt;"-","błąd okresów",    IF(     E$2  ="-","",       IFERROR(  SUMIFS('Cash flow (Q)'!$E15:$CN15,'Cash flow (Q)'!$E$2:$CN$2,E$2,'Cash flow (Q)'!$E$3:$CN$3,"&gt;="&amp;$C$2,'Cash flow (Q)'!$E$3:$CN$3,"&lt;="&amp;$C$3),"błąd")))</f>
        <v>-803</v>
      </c>
      <c r="F15" s="21">
        <f>IF(          $C$4 &lt;&gt;"-","błąd okresów",    IF(     F$2  ="-","",       IFERROR(  SUMIFS('Cash flow (Q)'!$E15:$CN15,'Cash flow (Q)'!$E$2:$CN$2,F$2,'Cash flow (Q)'!$E$3:$CN$3,"&gt;="&amp;$C$2,'Cash flow (Q)'!$E$3:$CN$3,"&lt;="&amp;$C$3),"błąd")))</f>
        <v>4252</v>
      </c>
      <c r="G15" s="21">
        <f>IF(          $C$4 &lt;&gt;"-","błąd okresów",    IF(     G$2  ="-","",       IFERROR(  SUMIFS('Cash flow (Q)'!$E15:$CN15,'Cash flow (Q)'!$E$2:$CN$2,G$2,'Cash flow (Q)'!$E$3:$CN$3,"&gt;="&amp;$C$2,'Cash flow (Q)'!$E$3:$CN$3,"&lt;="&amp;$C$3),"błąd")))</f>
        <v>4211</v>
      </c>
      <c r="H15" s="21">
        <f>IF(          $C$4 &lt;&gt;"-","błąd okresów",    IF(     H$2  ="-","",       IFERROR(  SUMIFS('Cash flow (Q)'!$E15:$CN15,'Cash flow (Q)'!$E$2:$CN$2,H$2,'Cash flow (Q)'!$E$3:$CN$3,"&gt;="&amp;$C$2,'Cash flow (Q)'!$E$3:$CN$3,"&lt;="&amp;$C$3),"błąd")))</f>
        <v>298</v>
      </c>
      <c r="I15" s="21">
        <f>IF(          $C$4 &lt;&gt;"-","błąd okresów",    IF(     I$2  ="-","",       IFERROR(  SUMIFS('Cash flow (Q)'!$E15:$CN15,'Cash flow (Q)'!$E$2:$CN$2,I$2,'Cash flow (Q)'!$E$3:$CN$3,"&gt;="&amp;$C$2,'Cash flow (Q)'!$E$3:$CN$3,"&lt;="&amp;$C$3),"błąd")))</f>
        <v>-1022</v>
      </c>
      <c r="J15" s="21">
        <f>IF(          $C$4 &lt;&gt;"-","błąd okresów",    IF(     J$2  ="-","",       IFERROR(  SUMIFS('Cash flow (Q)'!$E15:$CN15,'Cash flow (Q)'!$E$2:$CN$2,J$2,'Cash flow (Q)'!$E$3:$CN$3,"&gt;="&amp;$C$2,'Cash flow (Q)'!$E$3:$CN$3,"&lt;="&amp;$C$3),"błąd")))</f>
        <v>-1721</v>
      </c>
      <c r="K15" s="21">
        <f>IF(          $C$4 &lt;&gt;"-","błąd okresów",    IF(     K$2  ="-","",       IFERROR(  SUMIFS('Cash flow (Q)'!$E15:$CN15,'Cash flow (Q)'!$E$2:$CN$2,K$2,'Cash flow (Q)'!$E$3:$CN$3,"&gt;="&amp;$C$2,'Cash flow (Q)'!$E$3:$CN$3,"&lt;="&amp;$C$3),"błąd")))</f>
        <v>1655</v>
      </c>
      <c r="L15" s="21">
        <f>IF(          $C$4 &lt;&gt;"-","błąd okresów",    IF(     L$2  ="-","",       IFERROR(  SUMIFS('Cash flow (Q)'!$E15:$CN15,'Cash flow (Q)'!$E$2:$CN$2,L$2,'Cash flow (Q)'!$E$3:$CN$3,"&gt;="&amp;$C$2,'Cash flow (Q)'!$E$3:$CN$3,"&lt;="&amp;$C$3),"błąd")))</f>
        <v>-1220</v>
      </c>
      <c r="M15" s="21">
        <f>IF(          $C$4 &lt;&gt;"-","błąd okresów",    IF(     M$2  ="-","",       IFERROR(  SUMIFS('Cash flow (Q)'!$E15:$CN15,'Cash flow (Q)'!$E$2:$CN$2,M$2,'Cash flow (Q)'!$E$3:$CN$3,"&gt;="&amp;$C$2,'Cash flow (Q)'!$E$3:$CN$3,"&lt;="&amp;$C$3),"błąd")))</f>
        <v>-609</v>
      </c>
      <c r="N15" s="21">
        <f>IF(          $C$4 &lt;&gt;"-","błąd okresów",    IF(     N$2  ="-","",       IFERROR(  SUMIFS('Cash flow (Q)'!$E15:$CN15,'Cash flow (Q)'!$E$2:$CN$2,N$2,'Cash flow (Q)'!$E$3:$CN$3,"&gt;="&amp;$C$2,'Cash flow (Q)'!$E$3:$CN$3,"&lt;="&amp;$C$3),"błąd")))</f>
        <v>-1399</v>
      </c>
      <c r="O15" s="21">
        <f>IF(          $C$4 &lt;&gt;"-","błąd okresów",    IF(     O$2  ="-","",       IFERROR(  SUMIFS('Cash flow (Q)'!$E15:$CN15,'Cash flow (Q)'!$E$2:$CN$2,O$2,'Cash flow (Q)'!$E$3:$CN$3,"&gt;="&amp;$C$2,'Cash flow (Q)'!$E$3:$CN$3,"&lt;="&amp;$C$3),"błąd")))</f>
        <v>972</v>
      </c>
      <c r="P15" s="21">
        <f>IF(          $C$4 &lt;&gt;"-","błąd okresów",    IF(     P$2  ="-","",       IFERROR(  SUMIFS('Cash flow (Q)'!$E15:$CN15,'Cash flow (Q)'!$E$2:$CN$2,P$2,'Cash flow (Q)'!$E$3:$CN$3,"&gt;="&amp;$C$2,'Cash flow (Q)'!$E$3:$CN$3,"&lt;="&amp;$C$3),"błąd")))</f>
        <v>-7</v>
      </c>
      <c r="Q15" s="21" t="str">
        <f>IF(          $C$4 &lt;&gt;"-","błąd okresów",    IF(     Q$2  ="-","",       IFERROR(  SUMIFS('Cash flow (Q)'!$E15:$CN15,'Cash flow (Q)'!$E$2:$CN$2,Q$2,'Cash flow (Q)'!$E$3:$CN$3,"&gt;="&amp;$C$2,'Cash flow (Q)'!$E$3:$CN$3,"&lt;="&amp;$C$3),"błąd")))</f>
        <v/>
      </c>
      <c r="R15" s="21" t="str">
        <f>IF(          $C$4 &lt;&gt;"-","błąd okresów",    IF(     R$2  ="-","",       IFERROR(  SUMIFS('Cash flow (Q)'!$E15:$CN15,'Cash flow (Q)'!$E$2:$CN$2,R$2,'Cash flow (Q)'!$E$3:$CN$3,"&gt;="&amp;$C$2,'Cash flow (Q)'!$E$3:$CN$3,"&lt;="&amp;$C$3),"błąd")))</f>
        <v/>
      </c>
      <c r="S15" s="21" t="str">
        <f>IF(          $C$4 &lt;&gt;"-","błąd okresów",    IF(     S$2  ="-","",       IFERROR(  SUMIFS('Cash flow (Q)'!$E15:$CN15,'Cash flow (Q)'!$E$2:$CN$2,S$2,'Cash flow (Q)'!$E$3:$CN$3,"&gt;="&amp;$C$2,'Cash flow (Q)'!$E$3:$CN$3,"&lt;="&amp;$C$3),"błąd")))</f>
        <v/>
      </c>
      <c r="T15" s="21" t="str">
        <f>IF(          $C$4 &lt;&gt;"-","błąd okresów",    IF(     T$2  ="-","",       IFERROR(  SUMIFS('Cash flow (Q)'!$E15:$CN15,'Cash flow (Q)'!$E$2:$CN$2,T$2,'Cash flow (Q)'!$E$3:$CN$3,"&gt;="&amp;$C$2,'Cash flow (Q)'!$E$3:$CN$3,"&lt;="&amp;$C$3),"błąd")))</f>
        <v/>
      </c>
      <c r="U15" s="21" t="str">
        <f>IF(          $C$4 &lt;&gt;"-","błąd okresów",    IF(     U$2  ="-","",       IFERROR(  SUMIFS('Cash flow (Q)'!$E15:$CN15,'Cash flow (Q)'!$E$2:$CN$2,U$2,'Cash flow (Q)'!$E$3:$CN$3,"&gt;="&amp;$C$2,'Cash flow (Q)'!$E$3:$CN$3,"&lt;="&amp;$C$3),"błąd")))</f>
        <v/>
      </c>
      <c r="V15" s="21" t="str">
        <f>IF(          $C$4 &lt;&gt;"-","błąd okresów",    IF(     V$2  ="-","",       IFERROR(  SUMIFS('Cash flow (Q)'!$E15:$CN15,'Cash flow (Q)'!$E$2:$CN$2,V$2,'Cash flow (Q)'!$E$3:$CN$3,"&gt;="&amp;$C$2,'Cash flow (Q)'!$E$3:$CN$3,"&lt;="&amp;$C$3),"błąd")))</f>
        <v/>
      </c>
      <c r="W15" s="21" t="str">
        <f>IF(          $C$4 &lt;&gt;"-","błąd okresów",    IF(     W$2  ="-","",       IFERROR(  SUMIFS('Cash flow (Q)'!$E15:$CN15,'Cash flow (Q)'!$E$2:$CN$2,W$2,'Cash flow (Q)'!$E$3:$CN$3,"&gt;="&amp;$C$2,'Cash flow (Q)'!$E$3:$CN$3,"&lt;="&amp;$C$3),"błąd")))</f>
        <v/>
      </c>
      <c r="X15" s="21" t="str">
        <f>IF(          $C$4 &lt;&gt;"-","błąd okresów",    IF(     X$2  ="-","",       IFERROR(  SUMIFS('Cash flow (Q)'!$E15:$CN15,'Cash flow (Q)'!$E$2:$CN$2,X$2,'Cash flow (Q)'!$E$3:$CN$3,"&gt;="&amp;$C$2,'Cash flow (Q)'!$E$3:$CN$3,"&lt;="&amp;$C$3),"błąd")))</f>
        <v/>
      </c>
      <c r="Y15" s="21" t="str">
        <f>IF(          $C$4 &lt;&gt;"-","błąd okresów",    IF(     Y$2  ="-","",       IFERROR(  SUMIFS('Cash flow (Q)'!$E15:$CN15,'Cash flow (Q)'!$E$2:$CN$2,Y$2,'Cash flow (Q)'!$E$3:$CN$3,"&gt;="&amp;$C$2,'Cash flow (Q)'!$E$3:$CN$3,"&lt;="&amp;$C$3),"błąd")))</f>
        <v/>
      </c>
      <c r="Z15" s="21" t="str">
        <f>IF(          $C$4 &lt;&gt;"-","błąd okresów",    IF(     Z$2  ="-","",       IFERROR(  SUMIFS('Cash flow (Q)'!$E15:$CN15,'Cash flow (Q)'!$E$2:$CN$2,Z$2,'Cash flow (Q)'!$E$3:$CN$3,"&gt;="&amp;$C$2,'Cash flow (Q)'!$E$3:$CN$3,"&lt;="&amp;$C$3),"błąd")))</f>
        <v/>
      </c>
      <c r="AA15" s="80"/>
      <c r="AC15" s="172">
        <f t="shared" ca="1" si="3"/>
        <v>-979</v>
      </c>
      <c r="AE15" s="174">
        <f t="shared" ca="1" si="4"/>
        <v>-7.2016460905349796E-3</v>
      </c>
    </row>
    <row r="16" spans="1:31">
      <c r="B16" s="14" t="str">
        <f>IF('Cash flow (Q)'!B16="","",'Cash flow (Q)'!B16)</f>
        <v>11.Udział w zyskach jednostek stowarzyszonych</v>
      </c>
      <c r="C16" s="21"/>
      <c r="D16" s="21"/>
      <c r="E16" s="21">
        <f>IF(          $C$4 &lt;&gt;"-","błąd okresów",    IF(     E$2  ="-","",       IFERROR(  SUMIFS('Cash flow (Q)'!$E16:$CN16,'Cash flow (Q)'!$E$2:$CN$2,E$2,'Cash flow (Q)'!$E$3:$CN$3,"&gt;="&amp;$C$2,'Cash flow (Q)'!$E$3:$CN$3,"&lt;="&amp;$C$3),"błąd")))</f>
        <v>-372</v>
      </c>
      <c r="F16" s="21">
        <f>IF(          $C$4 &lt;&gt;"-","błąd okresów",    IF(     F$2  ="-","",       IFERROR(  SUMIFS('Cash flow (Q)'!$E16:$CN16,'Cash flow (Q)'!$E$2:$CN$2,F$2,'Cash flow (Q)'!$E$3:$CN$3,"&gt;="&amp;$C$2,'Cash flow (Q)'!$E$3:$CN$3,"&lt;="&amp;$C$3),"błąd")))</f>
        <v>-286</v>
      </c>
      <c r="G16" s="21">
        <f>IF(          $C$4 &lt;&gt;"-","błąd okresów",    IF(     G$2  ="-","",       IFERROR(  SUMIFS('Cash flow (Q)'!$E16:$CN16,'Cash flow (Q)'!$E$2:$CN$2,G$2,'Cash flow (Q)'!$E$3:$CN$3,"&gt;="&amp;$C$2,'Cash flow (Q)'!$E$3:$CN$3,"&lt;="&amp;$C$3),"błąd")))</f>
        <v>-240</v>
      </c>
      <c r="H16" s="21">
        <f>IF(          $C$4 &lt;&gt;"-","błąd okresów",    IF(     H$2  ="-","",       IFERROR(  SUMIFS('Cash flow (Q)'!$E16:$CN16,'Cash flow (Q)'!$E$2:$CN$2,H$2,'Cash flow (Q)'!$E$3:$CN$3,"&gt;="&amp;$C$2,'Cash flow (Q)'!$E$3:$CN$3,"&lt;="&amp;$C$3),"błąd")))</f>
        <v>-393</v>
      </c>
      <c r="I16" s="21">
        <f>IF(          $C$4 &lt;&gt;"-","błąd okresów",    IF(     I$2  ="-","",       IFERROR(  SUMIFS('Cash flow (Q)'!$E16:$CN16,'Cash flow (Q)'!$E$2:$CN$2,I$2,'Cash flow (Q)'!$E$3:$CN$3,"&gt;="&amp;$C$2,'Cash flow (Q)'!$E$3:$CN$3,"&lt;="&amp;$C$3),"błąd")))</f>
        <v>-190</v>
      </c>
      <c r="J16" s="21">
        <f>IF(          $C$4 &lt;&gt;"-","błąd okresów",    IF(     J$2  ="-","",       IFERROR(  SUMIFS('Cash flow (Q)'!$E16:$CN16,'Cash flow (Q)'!$E$2:$CN$2,J$2,'Cash flow (Q)'!$E$3:$CN$3,"&gt;="&amp;$C$2,'Cash flow (Q)'!$E$3:$CN$3,"&lt;="&amp;$C$3),"błąd")))</f>
        <v>-182</v>
      </c>
      <c r="K16" s="21">
        <f>IF(          $C$4 &lt;&gt;"-","błąd okresów",    IF(     K$2  ="-","",       IFERROR(  SUMIFS('Cash flow (Q)'!$E16:$CN16,'Cash flow (Q)'!$E$2:$CN$2,K$2,'Cash flow (Q)'!$E$3:$CN$3,"&gt;="&amp;$C$2,'Cash flow (Q)'!$E$3:$CN$3,"&lt;="&amp;$C$3),"błąd")))</f>
        <v>-357</v>
      </c>
      <c r="L16" s="21">
        <f>IF(          $C$4 &lt;&gt;"-","błąd okresów",    IF(     L$2  ="-","",       IFERROR(  SUMIFS('Cash flow (Q)'!$E16:$CN16,'Cash flow (Q)'!$E$2:$CN$2,L$2,'Cash flow (Q)'!$E$3:$CN$3,"&gt;="&amp;$C$2,'Cash flow (Q)'!$E$3:$CN$3,"&lt;="&amp;$C$3),"błąd")))</f>
        <v>-530</v>
      </c>
      <c r="M16" s="21">
        <f>IF(          $C$4 &lt;&gt;"-","błąd okresów",    IF(     M$2  ="-","",       IFERROR(  SUMIFS('Cash flow (Q)'!$E16:$CN16,'Cash flow (Q)'!$E$2:$CN$2,M$2,'Cash flow (Q)'!$E$3:$CN$3,"&gt;="&amp;$C$2,'Cash flow (Q)'!$E$3:$CN$3,"&lt;="&amp;$C$3),"błąd")))</f>
        <v>-428</v>
      </c>
      <c r="N16" s="21">
        <f>IF(          $C$4 &lt;&gt;"-","błąd okresów",    IF(     N$2  ="-","",       IFERROR(  SUMIFS('Cash flow (Q)'!$E16:$CN16,'Cash flow (Q)'!$E$2:$CN$2,N$2,'Cash flow (Q)'!$E$3:$CN$3,"&gt;="&amp;$C$2,'Cash flow (Q)'!$E$3:$CN$3,"&lt;="&amp;$C$3),"błąd")))</f>
        <v>-135</v>
      </c>
      <c r="O16" s="21">
        <f>IF(          $C$4 &lt;&gt;"-","błąd okresów",    IF(     O$2  ="-","",       IFERROR(  SUMIFS('Cash flow (Q)'!$E16:$CN16,'Cash flow (Q)'!$E$2:$CN$2,O$2,'Cash flow (Q)'!$E$3:$CN$3,"&gt;="&amp;$C$2,'Cash flow (Q)'!$E$3:$CN$3,"&lt;="&amp;$C$3),"błąd")))</f>
        <v>-325</v>
      </c>
      <c r="P16" s="21">
        <f>IF(          $C$4 &lt;&gt;"-","błąd okresów",    IF(     P$2  ="-","",       IFERROR(  SUMIFS('Cash flow (Q)'!$E16:$CN16,'Cash flow (Q)'!$E$2:$CN$2,P$2,'Cash flow (Q)'!$E$3:$CN$3,"&gt;="&amp;$C$2,'Cash flow (Q)'!$E$3:$CN$3,"&lt;="&amp;$C$3),"błąd")))</f>
        <v>-190</v>
      </c>
      <c r="Q16" s="21" t="str">
        <f>IF(          $C$4 &lt;&gt;"-","błąd okresów",    IF(     Q$2  ="-","",       IFERROR(  SUMIFS('Cash flow (Q)'!$E16:$CN16,'Cash flow (Q)'!$E$2:$CN$2,Q$2,'Cash flow (Q)'!$E$3:$CN$3,"&gt;="&amp;$C$2,'Cash flow (Q)'!$E$3:$CN$3,"&lt;="&amp;$C$3),"błąd")))</f>
        <v/>
      </c>
      <c r="R16" s="21" t="str">
        <f>IF(          $C$4 &lt;&gt;"-","błąd okresów",    IF(     R$2  ="-","",       IFERROR(  SUMIFS('Cash flow (Q)'!$E16:$CN16,'Cash flow (Q)'!$E$2:$CN$2,R$2,'Cash flow (Q)'!$E$3:$CN$3,"&gt;="&amp;$C$2,'Cash flow (Q)'!$E$3:$CN$3,"&lt;="&amp;$C$3),"błąd")))</f>
        <v/>
      </c>
      <c r="S16" s="21" t="str">
        <f>IF(          $C$4 &lt;&gt;"-","błąd okresów",    IF(     S$2  ="-","",       IFERROR(  SUMIFS('Cash flow (Q)'!$E16:$CN16,'Cash flow (Q)'!$E$2:$CN$2,S$2,'Cash flow (Q)'!$E$3:$CN$3,"&gt;="&amp;$C$2,'Cash flow (Q)'!$E$3:$CN$3,"&lt;="&amp;$C$3),"błąd")))</f>
        <v/>
      </c>
      <c r="T16" s="21" t="str">
        <f>IF(          $C$4 &lt;&gt;"-","błąd okresów",    IF(     T$2  ="-","",       IFERROR(  SUMIFS('Cash flow (Q)'!$E16:$CN16,'Cash flow (Q)'!$E$2:$CN$2,T$2,'Cash flow (Q)'!$E$3:$CN$3,"&gt;="&amp;$C$2,'Cash flow (Q)'!$E$3:$CN$3,"&lt;="&amp;$C$3),"błąd")))</f>
        <v/>
      </c>
      <c r="U16" s="21" t="str">
        <f>IF(          $C$4 &lt;&gt;"-","błąd okresów",    IF(     U$2  ="-","",       IFERROR(  SUMIFS('Cash flow (Q)'!$E16:$CN16,'Cash flow (Q)'!$E$2:$CN$2,U$2,'Cash flow (Q)'!$E$3:$CN$3,"&gt;="&amp;$C$2,'Cash flow (Q)'!$E$3:$CN$3,"&lt;="&amp;$C$3),"błąd")))</f>
        <v/>
      </c>
      <c r="V16" s="21" t="str">
        <f>IF(          $C$4 &lt;&gt;"-","błąd okresów",    IF(     V$2  ="-","",       IFERROR(  SUMIFS('Cash flow (Q)'!$E16:$CN16,'Cash flow (Q)'!$E$2:$CN$2,V$2,'Cash flow (Q)'!$E$3:$CN$3,"&gt;="&amp;$C$2,'Cash flow (Q)'!$E$3:$CN$3,"&lt;="&amp;$C$3),"błąd")))</f>
        <v/>
      </c>
      <c r="W16" s="21" t="str">
        <f>IF(          $C$4 &lt;&gt;"-","błąd okresów",    IF(     W$2  ="-","",       IFERROR(  SUMIFS('Cash flow (Q)'!$E16:$CN16,'Cash flow (Q)'!$E$2:$CN$2,W$2,'Cash flow (Q)'!$E$3:$CN$3,"&gt;="&amp;$C$2,'Cash flow (Q)'!$E$3:$CN$3,"&lt;="&amp;$C$3),"błąd")))</f>
        <v/>
      </c>
      <c r="X16" s="21" t="str">
        <f>IF(          $C$4 &lt;&gt;"-","błąd okresów",    IF(     X$2  ="-","",       IFERROR(  SUMIFS('Cash flow (Q)'!$E16:$CN16,'Cash flow (Q)'!$E$2:$CN$2,X$2,'Cash flow (Q)'!$E$3:$CN$3,"&gt;="&amp;$C$2,'Cash flow (Q)'!$E$3:$CN$3,"&lt;="&amp;$C$3),"błąd")))</f>
        <v/>
      </c>
      <c r="Y16" s="21" t="str">
        <f>IF(          $C$4 &lt;&gt;"-","błąd okresów",    IF(     Y$2  ="-","",       IFERROR(  SUMIFS('Cash flow (Q)'!$E16:$CN16,'Cash flow (Q)'!$E$2:$CN$2,Y$2,'Cash flow (Q)'!$E$3:$CN$3,"&gt;="&amp;$C$2,'Cash flow (Q)'!$E$3:$CN$3,"&lt;="&amp;$C$3),"błąd")))</f>
        <v/>
      </c>
      <c r="Z16" s="21" t="str">
        <f>IF(          $C$4 &lt;&gt;"-","błąd okresów",    IF(     Z$2  ="-","",       IFERROR(  SUMIFS('Cash flow (Q)'!$E16:$CN16,'Cash flow (Q)'!$E$2:$CN$2,Z$2,'Cash flow (Q)'!$E$3:$CN$3,"&gt;="&amp;$C$2,'Cash flow (Q)'!$E$3:$CN$3,"&lt;="&amp;$C$3),"błąd")))</f>
        <v/>
      </c>
      <c r="AA16" s="80"/>
      <c r="AC16" s="172">
        <f t="shared" ca="1" si="3"/>
        <v>135</v>
      </c>
      <c r="AE16" s="174">
        <f t="shared" ca="1" si="4"/>
        <v>0.58461538461538465</v>
      </c>
    </row>
    <row r="17" spans="2:31">
      <c r="B17" s="14" t="str">
        <f>IF('Cash flow (Q)'!B17="","",'Cash flow (Q)'!B17)</f>
        <v>12.Odpis wartości firmy</v>
      </c>
      <c r="C17" s="21"/>
      <c r="D17" s="21"/>
      <c r="E17" s="21">
        <f>IF(          $C$4 &lt;&gt;"-","błąd okresów",    IF(     E$2  ="-","",       IFERROR(  SUMIFS('Cash flow (Q)'!$E17:$CN17,'Cash flow (Q)'!$E$2:$CN$2,E$2,'Cash flow (Q)'!$E$3:$CN$3,"&gt;="&amp;$C$2,'Cash flow (Q)'!$E$3:$CN$3,"&lt;="&amp;$C$3),"błąd")))</f>
        <v>0</v>
      </c>
      <c r="F17" s="21">
        <f>IF(          $C$4 &lt;&gt;"-","błąd okresów",    IF(     F$2  ="-","",       IFERROR(  SUMIFS('Cash flow (Q)'!$E17:$CN17,'Cash flow (Q)'!$E$2:$CN$2,F$2,'Cash flow (Q)'!$E$3:$CN$3,"&gt;="&amp;$C$2,'Cash flow (Q)'!$E$3:$CN$3,"&lt;="&amp;$C$3),"błąd")))</f>
        <v>0</v>
      </c>
      <c r="G17" s="21">
        <f>IF(          $C$4 &lt;&gt;"-","błąd okresów",    IF(     G$2  ="-","",       IFERROR(  SUMIFS('Cash flow (Q)'!$E17:$CN17,'Cash flow (Q)'!$E$2:$CN$2,G$2,'Cash flow (Q)'!$E$3:$CN$3,"&gt;="&amp;$C$2,'Cash flow (Q)'!$E$3:$CN$3,"&lt;="&amp;$C$3),"błąd")))</f>
        <v>0</v>
      </c>
      <c r="H17" s="21">
        <f>IF(          $C$4 &lt;&gt;"-","błąd okresów",    IF(     H$2  ="-","",       IFERROR(  SUMIFS('Cash flow (Q)'!$E17:$CN17,'Cash flow (Q)'!$E$2:$CN$2,H$2,'Cash flow (Q)'!$E$3:$CN$3,"&gt;="&amp;$C$2,'Cash flow (Q)'!$E$3:$CN$3,"&lt;="&amp;$C$3),"błąd")))</f>
        <v>0</v>
      </c>
      <c r="I17" s="21">
        <f>IF(          $C$4 &lt;&gt;"-","błąd okresów",    IF(     I$2  ="-","",       IFERROR(  SUMIFS('Cash flow (Q)'!$E17:$CN17,'Cash flow (Q)'!$E$2:$CN$2,I$2,'Cash flow (Q)'!$E$3:$CN$3,"&gt;="&amp;$C$2,'Cash flow (Q)'!$E$3:$CN$3,"&lt;="&amp;$C$3),"błąd")))</f>
        <v>0</v>
      </c>
      <c r="J17" s="21">
        <f>IF(          $C$4 &lt;&gt;"-","błąd okresów",    IF(     J$2  ="-","",       IFERROR(  SUMIFS('Cash flow (Q)'!$E17:$CN17,'Cash flow (Q)'!$E$2:$CN$2,J$2,'Cash flow (Q)'!$E$3:$CN$3,"&gt;="&amp;$C$2,'Cash flow (Q)'!$E$3:$CN$3,"&lt;="&amp;$C$3),"błąd")))</f>
        <v>0</v>
      </c>
      <c r="K17" s="21">
        <f>IF(          $C$4 &lt;&gt;"-","błąd okresów",    IF(     K$2  ="-","",       IFERROR(  SUMIFS('Cash flow (Q)'!$E17:$CN17,'Cash flow (Q)'!$E$2:$CN$2,K$2,'Cash flow (Q)'!$E$3:$CN$3,"&gt;="&amp;$C$2,'Cash flow (Q)'!$E$3:$CN$3,"&lt;="&amp;$C$3),"błąd")))</f>
        <v>0</v>
      </c>
      <c r="L17" s="21">
        <f>IF(          $C$4 &lt;&gt;"-","błąd okresów",    IF(     L$2  ="-","",       IFERROR(  SUMIFS('Cash flow (Q)'!$E17:$CN17,'Cash flow (Q)'!$E$2:$CN$2,L$2,'Cash flow (Q)'!$E$3:$CN$3,"&gt;="&amp;$C$2,'Cash flow (Q)'!$E$3:$CN$3,"&lt;="&amp;$C$3),"błąd")))</f>
        <v>0</v>
      </c>
      <c r="M17" s="21">
        <f>IF(          $C$4 &lt;&gt;"-","błąd okresów",    IF(     M$2  ="-","",       IFERROR(  SUMIFS('Cash flow (Q)'!$E17:$CN17,'Cash flow (Q)'!$E$2:$CN$2,M$2,'Cash flow (Q)'!$E$3:$CN$3,"&gt;="&amp;$C$2,'Cash flow (Q)'!$E$3:$CN$3,"&lt;="&amp;$C$3),"błąd")))</f>
        <v>0</v>
      </c>
      <c r="N17" s="21">
        <f>IF(          $C$4 &lt;&gt;"-","błąd okresów",    IF(     N$2  ="-","",       IFERROR(  SUMIFS('Cash flow (Q)'!$E17:$CN17,'Cash flow (Q)'!$E$2:$CN$2,N$2,'Cash flow (Q)'!$E$3:$CN$3,"&gt;="&amp;$C$2,'Cash flow (Q)'!$E$3:$CN$3,"&lt;="&amp;$C$3),"błąd")))</f>
        <v>0</v>
      </c>
      <c r="O17" s="21">
        <f>IF(          $C$4 &lt;&gt;"-","błąd okresów",    IF(     O$2  ="-","",       IFERROR(  SUMIFS('Cash flow (Q)'!$E17:$CN17,'Cash flow (Q)'!$E$2:$CN$2,O$2,'Cash flow (Q)'!$E$3:$CN$3,"&gt;="&amp;$C$2,'Cash flow (Q)'!$E$3:$CN$3,"&lt;="&amp;$C$3),"błąd")))</f>
        <v>0</v>
      </c>
      <c r="P17" s="21">
        <f>IF(          $C$4 &lt;&gt;"-","błąd okresów",    IF(     P$2  ="-","",       IFERROR(  SUMIFS('Cash flow (Q)'!$E17:$CN17,'Cash flow (Q)'!$E$2:$CN$2,P$2,'Cash flow (Q)'!$E$3:$CN$3,"&gt;="&amp;$C$2,'Cash flow (Q)'!$E$3:$CN$3,"&lt;="&amp;$C$3),"błąd")))</f>
        <v>0</v>
      </c>
      <c r="Q17" s="21" t="str">
        <f>IF(          $C$4 &lt;&gt;"-","błąd okresów",    IF(     Q$2  ="-","",       IFERROR(  SUMIFS('Cash flow (Q)'!$E17:$CN17,'Cash flow (Q)'!$E$2:$CN$2,Q$2,'Cash flow (Q)'!$E$3:$CN$3,"&gt;="&amp;$C$2,'Cash flow (Q)'!$E$3:$CN$3,"&lt;="&amp;$C$3),"błąd")))</f>
        <v/>
      </c>
      <c r="R17" s="21" t="str">
        <f>IF(          $C$4 &lt;&gt;"-","błąd okresów",    IF(     R$2  ="-","",       IFERROR(  SUMIFS('Cash flow (Q)'!$E17:$CN17,'Cash flow (Q)'!$E$2:$CN$2,R$2,'Cash flow (Q)'!$E$3:$CN$3,"&gt;="&amp;$C$2,'Cash flow (Q)'!$E$3:$CN$3,"&lt;="&amp;$C$3),"błąd")))</f>
        <v/>
      </c>
      <c r="S17" s="21" t="str">
        <f>IF(          $C$4 &lt;&gt;"-","błąd okresów",    IF(     S$2  ="-","",       IFERROR(  SUMIFS('Cash flow (Q)'!$E17:$CN17,'Cash flow (Q)'!$E$2:$CN$2,S$2,'Cash flow (Q)'!$E$3:$CN$3,"&gt;="&amp;$C$2,'Cash flow (Q)'!$E$3:$CN$3,"&lt;="&amp;$C$3),"błąd")))</f>
        <v/>
      </c>
      <c r="T17" s="21" t="str">
        <f>IF(          $C$4 &lt;&gt;"-","błąd okresów",    IF(     T$2  ="-","",       IFERROR(  SUMIFS('Cash flow (Q)'!$E17:$CN17,'Cash flow (Q)'!$E$2:$CN$2,T$2,'Cash flow (Q)'!$E$3:$CN$3,"&gt;="&amp;$C$2,'Cash flow (Q)'!$E$3:$CN$3,"&lt;="&amp;$C$3),"błąd")))</f>
        <v/>
      </c>
      <c r="U17" s="21" t="str">
        <f>IF(          $C$4 &lt;&gt;"-","błąd okresów",    IF(     U$2  ="-","",       IFERROR(  SUMIFS('Cash flow (Q)'!$E17:$CN17,'Cash flow (Q)'!$E$2:$CN$2,U$2,'Cash flow (Q)'!$E$3:$CN$3,"&gt;="&amp;$C$2,'Cash flow (Q)'!$E$3:$CN$3,"&lt;="&amp;$C$3),"błąd")))</f>
        <v/>
      </c>
      <c r="V17" s="21" t="str">
        <f>IF(          $C$4 &lt;&gt;"-","błąd okresów",    IF(     V$2  ="-","",       IFERROR(  SUMIFS('Cash flow (Q)'!$E17:$CN17,'Cash flow (Q)'!$E$2:$CN$2,V$2,'Cash flow (Q)'!$E$3:$CN$3,"&gt;="&amp;$C$2,'Cash flow (Q)'!$E$3:$CN$3,"&lt;="&amp;$C$3),"błąd")))</f>
        <v/>
      </c>
      <c r="W17" s="21" t="str">
        <f>IF(          $C$4 &lt;&gt;"-","błąd okresów",    IF(     W$2  ="-","",       IFERROR(  SUMIFS('Cash flow (Q)'!$E17:$CN17,'Cash flow (Q)'!$E$2:$CN$2,W$2,'Cash flow (Q)'!$E$3:$CN$3,"&gt;="&amp;$C$2,'Cash flow (Q)'!$E$3:$CN$3,"&lt;="&amp;$C$3),"błąd")))</f>
        <v/>
      </c>
      <c r="X17" s="21" t="str">
        <f>IF(          $C$4 &lt;&gt;"-","błąd okresów",    IF(     X$2  ="-","",       IFERROR(  SUMIFS('Cash flow (Q)'!$E17:$CN17,'Cash flow (Q)'!$E$2:$CN$2,X$2,'Cash flow (Q)'!$E$3:$CN$3,"&gt;="&amp;$C$2,'Cash flow (Q)'!$E$3:$CN$3,"&lt;="&amp;$C$3),"błąd")))</f>
        <v/>
      </c>
      <c r="Y17" s="21" t="str">
        <f>IF(          $C$4 &lt;&gt;"-","błąd okresów",    IF(     Y$2  ="-","",       IFERROR(  SUMIFS('Cash flow (Q)'!$E17:$CN17,'Cash flow (Q)'!$E$2:$CN$2,Y$2,'Cash flow (Q)'!$E$3:$CN$3,"&gt;="&amp;$C$2,'Cash flow (Q)'!$E$3:$CN$3,"&lt;="&amp;$C$3),"błąd")))</f>
        <v/>
      </c>
      <c r="Z17" s="21" t="str">
        <f>IF(          $C$4 &lt;&gt;"-","błąd okresów",    IF(     Z$2  ="-","",       IFERROR(  SUMIFS('Cash flow (Q)'!$E17:$CN17,'Cash flow (Q)'!$E$2:$CN$2,Z$2,'Cash flow (Q)'!$E$3:$CN$3,"&gt;="&amp;$C$2,'Cash flow (Q)'!$E$3:$CN$3,"&lt;="&amp;$C$3),"błąd")))</f>
        <v/>
      </c>
      <c r="AA17" s="80"/>
      <c r="AC17" s="172" t="str">
        <f t="shared" ca="1" si="3"/>
        <v/>
      </c>
      <c r="AE17" s="174" t="str">
        <f t="shared" ca="1" si="4"/>
        <v/>
      </c>
    </row>
    <row r="18" spans="2:31">
      <c r="B18" s="14" t="str">
        <f>IF('Cash flow (Q)'!B18="","",'Cash flow (Q)'!B18)</f>
        <v>13.Odsetki i dywidendy netto</v>
      </c>
      <c r="C18" s="21"/>
      <c r="D18" s="21"/>
      <c r="E18" s="21">
        <f>IF(          $C$4 &lt;&gt;"-","błąd okresów",    IF(     E$2  ="-","",       IFERROR(  SUMIFS('Cash flow (Q)'!$E18:$CN18,'Cash flow (Q)'!$E$2:$CN$2,E$2,'Cash flow (Q)'!$E$3:$CN$3,"&gt;="&amp;$C$2,'Cash flow (Q)'!$E$3:$CN$3,"&lt;="&amp;$C$3),"błąd")))</f>
        <v>2690</v>
      </c>
      <c r="F18" s="21">
        <f>IF(          $C$4 &lt;&gt;"-","błąd okresów",    IF(     F$2  ="-","",       IFERROR(  SUMIFS('Cash flow (Q)'!$E18:$CN18,'Cash flow (Q)'!$E$2:$CN$2,F$2,'Cash flow (Q)'!$E$3:$CN$3,"&gt;="&amp;$C$2,'Cash flow (Q)'!$E$3:$CN$3,"&lt;="&amp;$C$3),"błąd")))</f>
        <v>2035</v>
      </c>
      <c r="G18" s="21">
        <f>IF(          $C$4 &lt;&gt;"-","błąd okresów",    IF(     G$2  ="-","",       IFERROR(  SUMIFS('Cash flow (Q)'!$E18:$CN18,'Cash flow (Q)'!$E$2:$CN$2,G$2,'Cash flow (Q)'!$E$3:$CN$3,"&gt;="&amp;$C$2,'Cash flow (Q)'!$E$3:$CN$3,"&lt;="&amp;$C$3),"błąd")))</f>
        <v>2330</v>
      </c>
      <c r="H18" s="21">
        <f>IF(          $C$4 &lt;&gt;"-","błąd okresów",    IF(     H$2  ="-","",       IFERROR(  SUMIFS('Cash flow (Q)'!$E18:$CN18,'Cash flow (Q)'!$E$2:$CN$2,H$2,'Cash flow (Q)'!$E$3:$CN$3,"&gt;="&amp;$C$2,'Cash flow (Q)'!$E$3:$CN$3,"&lt;="&amp;$C$3),"błąd")))</f>
        <v>2130</v>
      </c>
      <c r="I18" s="21">
        <f>IF(          $C$4 &lt;&gt;"-","błąd okresów",    IF(     I$2  ="-","",       IFERROR(  SUMIFS('Cash flow (Q)'!$E18:$CN18,'Cash flow (Q)'!$E$2:$CN$2,I$2,'Cash flow (Q)'!$E$3:$CN$3,"&gt;="&amp;$C$2,'Cash flow (Q)'!$E$3:$CN$3,"&lt;="&amp;$C$3),"błąd")))</f>
        <v>1782</v>
      </c>
      <c r="J18" s="21">
        <f>IF(          $C$4 &lt;&gt;"-","błąd okresów",    IF(     J$2  ="-","",       IFERROR(  SUMIFS('Cash flow (Q)'!$E18:$CN18,'Cash flow (Q)'!$E$2:$CN$2,J$2,'Cash flow (Q)'!$E$3:$CN$3,"&gt;="&amp;$C$2,'Cash flow (Q)'!$E$3:$CN$3,"&lt;="&amp;$C$3),"błąd")))</f>
        <v>2198</v>
      </c>
      <c r="K18" s="21">
        <f>IF(          $C$4 &lt;&gt;"-","błąd okresów",    IF(     K$2  ="-","",       IFERROR(  SUMIFS('Cash flow (Q)'!$E18:$CN18,'Cash flow (Q)'!$E$2:$CN$2,K$2,'Cash flow (Q)'!$E$3:$CN$3,"&gt;="&amp;$C$2,'Cash flow (Q)'!$E$3:$CN$3,"&lt;="&amp;$C$3),"błąd")))</f>
        <v>2220</v>
      </c>
      <c r="L18" s="21">
        <f>IF(          $C$4 &lt;&gt;"-","błąd okresów",    IF(     L$2  ="-","",       IFERROR(  SUMIFS('Cash flow (Q)'!$E18:$CN18,'Cash flow (Q)'!$E$2:$CN$2,L$2,'Cash flow (Q)'!$E$3:$CN$3,"&gt;="&amp;$C$2,'Cash flow (Q)'!$E$3:$CN$3,"&lt;="&amp;$C$3),"błąd")))</f>
        <v>2636</v>
      </c>
      <c r="M18" s="21">
        <f>IF(          $C$4 &lt;&gt;"-","błąd okresów",    IF(     M$2  ="-","",       IFERROR(  SUMIFS('Cash flow (Q)'!$E18:$CN18,'Cash flow (Q)'!$E$2:$CN$2,M$2,'Cash flow (Q)'!$E$3:$CN$3,"&gt;="&amp;$C$2,'Cash flow (Q)'!$E$3:$CN$3,"&lt;="&amp;$C$3),"błąd")))</f>
        <v>2877</v>
      </c>
      <c r="N18" s="21">
        <f>IF(          $C$4 &lt;&gt;"-","błąd okresów",    IF(     N$2  ="-","",       IFERROR(  SUMIFS('Cash flow (Q)'!$E18:$CN18,'Cash flow (Q)'!$E$2:$CN$2,N$2,'Cash flow (Q)'!$E$3:$CN$3,"&gt;="&amp;$C$2,'Cash flow (Q)'!$E$3:$CN$3,"&lt;="&amp;$C$3),"błąd")))</f>
        <v>16046</v>
      </c>
      <c r="O18" s="21">
        <f>IF(          $C$4 &lt;&gt;"-","błąd okresów",    IF(     O$2  ="-","",       IFERROR(  SUMIFS('Cash flow (Q)'!$E18:$CN18,'Cash flow (Q)'!$E$2:$CN$2,O$2,'Cash flow (Q)'!$E$3:$CN$3,"&gt;="&amp;$C$2,'Cash flow (Q)'!$E$3:$CN$3,"&lt;="&amp;$C$3),"błąd")))</f>
        <v>18746</v>
      </c>
      <c r="P18" s="21">
        <f>IF(          $C$4 &lt;&gt;"-","błąd okresów",    IF(     P$2  ="-","",       IFERROR(  SUMIFS('Cash flow (Q)'!$E18:$CN18,'Cash flow (Q)'!$E$2:$CN$2,P$2,'Cash flow (Q)'!$E$3:$CN$3,"&gt;="&amp;$C$2,'Cash flow (Q)'!$E$3:$CN$3,"&lt;="&amp;$C$3),"błąd")))</f>
        <v>15980</v>
      </c>
      <c r="Q18" s="21" t="str">
        <f>IF(          $C$4 &lt;&gt;"-","błąd okresów",    IF(     Q$2  ="-","",       IFERROR(  SUMIFS('Cash flow (Q)'!$E18:$CN18,'Cash flow (Q)'!$E$2:$CN$2,Q$2,'Cash flow (Q)'!$E$3:$CN$3,"&gt;="&amp;$C$2,'Cash flow (Q)'!$E$3:$CN$3,"&lt;="&amp;$C$3),"błąd")))</f>
        <v/>
      </c>
      <c r="R18" s="21" t="str">
        <f>IF(          $C$4 &lt;&gt;"-","błąd okresów",    IF(     R$2  ="-","",       IFERROR(  SUMIFS('Cash flow (Q)'!$E18:$CN18,'Cash flow (Q)'!$E$2:$CN$2,R$2,'Cash flow (Q)'!$E$3:$CN$3,"&gt;="&amp;$C$2,'Cash flow (Q)'!$E$3:$CN$3,"&lt;="&amp;$C$3),"błąd")))</f>
        <v/>
      </c>
      <c r="S18" s="21" t="str">
        <f>IF(          $C$4 &lt;&gt;"-","błąd okresów",    IF(     S$2  ="-","",       IFERROR(  SUMIFS('Cash flow (Q)'!$E18:$CN18,'Cash flow (Q)'!$E$2:$CN$2,S$2,'Cash flow (Q)'!$E$3:$CN$3,"&gt;="&amp;$C$2,'Cash flow (Q)'!$E$3:$CN$3,"&lt;="&amp;$C$3),"błąd")))</f>
        <v/>
      </c>
      <c r="T18" s="21" t="str">
        <f>IF(          $C$4 &lt;&gt;"-","błąd okresów",    IF(     T$2  ="-","",       IFERROR(  SUMIFS('Cash flow (Q)'!$E18:$CN18,'Cash flow (Q)'!$E$2:$CN$2,T$2,'Cash flow (Q)'!$E$3:$CN$3,"&gt;="&amp;$C$2,'Cash flow (Q)'!$E$3:$CN$3,"&lt;="&amp;$C$3),"błąd")))</f>
        <v/>
      </c>
      <c r="U18" s="21" t="str">
        <f>IF(          $C$4 &lt;&gt;"-","błąd okresów",    IF(     U$2  ="-","",       IFERROR(  SUMIFS('Cash flow (Q)'!$E18:$CN18,'Cash flow (Q)'!$E$2:$CN$2,U$2,'Cash flow (Q)'!$E$3:$CN$3,"&gt;="&amp;$C$2,'Cash flow (Q)'!$E$3:$CN$3,"&lt;="&amp;$C$3),"błąd")))</f>
        <v/>
      </c>
      <c r="V18" s="21" t="str">
        <f>IF(          $C$4 &lt;&gt;"-","błąd okresów",    IF(     V$2  ="-","",       IFERROR(  SUMIFS('Cash flow (Q)'!$E18:$CN18,'Cash flow (Q)'!$E$2:$CN$2,V$2,'Cash flow (Q)'!$E$3:$CN$3,"&gt;="&amp;$C$2,'Cash flow (Q)'!$E$3:$CN$3,"&lt;="&amp;$C$3),"błąd")))</f>
        <v/>
      </c>
      <c r="W18" s="21" t="str">
        <f>IF(          $C$4 &lt;&gt;"-","błąd okresów",    IF(     W$2  ="-","",       IFERROR(  SUMIFS('Cash flow (Q)'!$E18:$CN18,'Cash flow (Q)'!$E$2:$CN$2,W$2,'Cash flow (Q)'!$E$3:$CN$3,"&gt;="&amp;$C$2,'Cash flow (Q)'!$E$3:$CN$3,"&lt;="&amp;$C$3),"błąd")))</f>
        <v/>
      </c>
      <c r="X18" s="21" t="str">
        <f>IF(          $C$4 &lt;&gt;"-","błąd okresów",    IF(     X$2  ="-","",       IFERROR(  SUMIFS('Cash flow (Q)'!$E18:$CN18,'Cash flow (Q)'!$E$2:$CN$2,X$2,'Cash flow (Q)'!$E$3:$CN$3,"&gt;="&amp;$C$2,'Cash flow (Q)'!$E$3:$CN$3,"&lt;="&amp;$C$3),"błąd")))</f>
        <v/>
      </c>
      <c r="Y18" s="21" t="str">
        <f>IF(          $C$4 &lt;&gt;"-","błąd okresów",    IF(     Y$2  ="-","",       IFERROR(  SUMIFS('Cash flow (Q)'!$E18:$CN18,'Cash flow (Q)'!$E$2:$CN$2,Y$2,'Cash flow (Q)'!$E$3:$CN$3,"&gt;="&amp;$C$2,'Cash flow (Q)'!$E$3:$CN$3,"&lt;="&amp;$C$3),"błąd")))</f>
        <v/>
      </c>
      <c r="Z18" s="21" t="str">
        <f>IF(          $C$4 &lt;&gt;"-","błąd okresów",    IF(     Z$2  ="-","",       IFERROR(  SUMIFS('Cash flow (Q)'!$E18:$CN18,'Cash flow (Q)'!$E$2:$CN$2,Z$2,'Cash flow (Q)'!$E$3:$CN$3,"&gt;="&amp;$C$2,'Cash flow (Q)'!$E$3:$CN$3,"&lt;="&amp;$C$3),"błąd")))</f>
        <v/>
      </c>
      <c r="AA18" s="80"/>
      <c r="AC18" s="172">
        <f t="shared" ca="1" si="3"/>
        <v>-2766</v>
      </c>
      <c r="AE18" s="174">
        <f t="shared" ca="1" si="4"/>
        <v>0.85244852235143498</v>
      </c>
    </row>
    <row r="19" spans="2:31">
      <c r="B19" s="14" t="str">
        <f>IF('Cash flow (Q)'!B19="","",'Cash flow (Q)'!B19)</f>
        <v>14.Otrzymane dotacje</v>
      </c>
      <c r="C19" s="21"/>
      <c r="D19" s="21"/>
      <c r="E19" s="21">
        <f>IF(          $C$4 &lt;&gt;"-","błąd okresów",    IF(     E$2  ="-","",       IFERROR(  SUMIFS('Cash flow (Q)'!$E19:$CN19,'Cash flow (Q)'!$E$2:$CN$2,E$2,'Cash flow (Q)'!$E$3:$CN$3,"&gt;="&amp;$C$2,'Cash flow (Q)'!$E$3:$CN$3,"&lt;="&amp;$C$3),"błąd")))</f>
        <v>-51</v>
      </c>
      <c r="F19" s="21">
        <f>IF(          $C$4 &lt;&gt;"-","błąd okresów",    IF(     F$2  ="-","",       IFERROR(  SUMIFS('Cash flow (Q)'!$E19:$CN19,'Cash flow (Q)'!$E$2:$CN$2,F$2,'Cash flow (Q)'!$E$3:$CN$3,"&gt;="&amp;$C$2,'Cash flow (Q)'!$E$3:$CN$3,"&lt;="&amp;$C$3),"błąd")))</f>
        <v>0</v>
      </c>
      <c r="G19" s="21">
        <f>IF(          $C$4 &lt;&gt;"-","błąd okresów",    IF(     G$2  ="-","",       IFERROR(  SUMIFS('Cash flow (Q)'!$E19:$CN19,'Cash flow (Q)'!$E$2:$CN$2,G$2,'Cash flow (Q)'!$E$3:$CN$3,"&gt;="&amp;$C$2,'Cash flow (Q)'!$E$3:$CN$3,"&lt;="&amp;$C$3),"błąd")))</f>
        <v>0</v>
      </c>
      <c r="H19" s="21">
        <f>IF(          $C$4 &lt;&gt;"-","błąd okresów",    IF(     H$2  ="-","",       IFERROR(  SUMIFS('Cash flow (Q)'!$E19:$CN19,'Cash flow (Q)'!$E$2:$CN$2,H$2,'Cash flow (Q)'!$E$3:$CN$3,"&gt;="&amp;$C$2,'Cash flow (Q)'!$E$3:$CN$3,"&lt;="&amp;$C$3),"błąd")))</f>
        <v>0</v>
      </c>
      <c r="I19" s="21">
        <f>IF(          $C$4 &lt;&gt;"-","błąd okresów",    IF(     I$2  ="-","",       IFERROR(  SUMIFS('Cash flow (Q)'!$E19:$CN19,'Cash flow (Q)'!$E$2:$CN$2,I$2,'Cash flow (Q)'!$E$3:$CN$3,"&gt;="&amp;$C$2,'Cash flow (Q)'!$E$3:$CN$3,"&lt;="&amp;$C$3),"błąd")))</f>
        <v>0</v>
      </c>
      <c r="J19" s="21">
        <f>IF(          $C$4 &lt;&gt;"-","błąd okresów",    IF(     J$2  ="-","",       IFERROR(  SUMIFS('Cash flow (Q)'!$E19:$CN19,'Cash flow (Q)'!$E$2:$CN$2,J$2,'Cash flow (Q)'!$E$3:$CN$3,"&gt;="&amp;$C$2,'Cash flow (Q)'!$E$3:$CN$3,"&lt;="&amp;$C$3),"błąd")))</f>
        <v>0</v>
      </c>
      <c r="K19" s="21">
        <f>IF(          $C$4 &lt;&gt;"-","błąd okresów",    IF(     K$2  ="-","",       IFERROR(  SUMIFS('Cash flow (Q)'!$E19:$CN19,'Cash flow (Q)'!$E$2:$CN$2,K$2,'Cash flow (Q)'!$E$3:$CN$3,"&gt;="&amp;$C$2,'Cash flow (Q)'!$E$3:$CN$3,"&lt;="&amp;$C$3),"błąd")))</f>
        <v>0</v>
      </c>
      <c r="L19" s="21">
        <f>IF(          $C$4 &lt;&gt;"-","błąd okresów",    IF(     L$2  ="-","",       IFERROR(  SUMIFS('Cash flow (Q)'!$E19:$CN19,'Cash flow (Q)'!$E$2:$CN$2,L$2,'Cash flow (Q)'!$E$3:$CN$3,"&gt;="&amp;$C$2,'Cash flow (Q)'!$E$3:$CN$3,"&lt;="&amp;$C$3),"błąd")))</f>
        <v>0</v>
      </c>
      <c r="M19" s="21">
        <f>IF(          $C$4 &lt;&gt;"-","błąd okresów",    IF(     M$2  ="-","",       IFERROR(  SUMIFS('Cash flow (Q)'!$E19:$CN19,'Cash flow (Q)'!$E$2:$CN$2,M$2,'Cash flow (Q)'!$E$3:$CN$3,"&gt;="&amp;$C$2,'Cash flow (Q)'!$E$3:$CN$3,"&lt;="&amp;$C$3),"błąd")))</f>
        <v>0</v>
      </c>
      <c r="N19" s="21">
        <f>IF(          $C$4 &lt;&gt;"-","błąd okresów",    IF(     N$2  ="-","",       IFERROR(  SUMIFS('Cash flow (Q)'!$E19:$CN19,'Cash flow (Q)'!$E$2:$CN$2,N$2,'Cash flow (Q)'!$E$3:$CN$3,"&gt;="&amp;$C$2,'Cash flow (Q)'!$E$3:$CN$3,"&lt;="&amp;$C$3),"błąd")))</f>
        <v>0</v>
      </c>
      <c r="O19" s="21">
        <f>IF(          $C$4 &lt;&gt;"-","błąd okresów",    IF(     O$2  ="-","",       IFERROR(  SUMIFS('Cash flow (Q)'!$E19:$CN19,'Cash flow (Q)'!$E$2:$CN$2,O$2,'Cash flow (Q)'!$E$3:$CN$3,"&gt;="&amp;$C$2,'Cash flow (Q)'!$E$3:$CN$3,"&lt;="&amp;$C$3),"błąd")))</f>
        <v>0</v>
      </c>
      <c r="P19" s="21">
        <f>IF(          $C$4 &lt;&gt;"-","błąd okresów",    IF(     P$2  ="-","",       IFERROR(  SUMIFS('Cash flow (Q)'!$E19:$CN19,'Cash flow (Q)'!$E$2:$CN$2,P$2,'Cash flow (Q)'!$E$3:$CN$3,"&gt;="&amp;$C$2,'Cash flow (Q)'!$E$3:$CN$3,"&lt;="&amp;$C$3),"błąd")))</f>
        <v>0</v>
      </c>
      <c r="Q19" s="21" t="str">
        <f>IF(          $C$4 &lt;&gt;"-","błąd okresów",    IF(     Q$2  ="-","",       IFERROR(  SUMIFS('Cash flow (Q)'!$E19:$CN19,'Cash flow (Q)'!$E$2:$CN$2,Q$2,'Cash flow (Q)'!$E$3:$CN$3,"&gt;="&amp;$C$2,'Cash flow (Q)'!$E$3:$CN$3,"&lt;="&amp;$C$3),"błąd")))</f>
        <v/>
      </c>
      <c r="R19" s="21" t="str">
        <f>IF(          $C$4 &lt;&gt;"-","błąd okresów",    IF(     R$2  ="-","",       IFERROR(  SUMIFS('Cash flow (Q)'!$E19:$CN19,'Cash flow (Q)'!$E$2:$CN$2,R$2,'Cash flow (Q)'!$E$3:$CN$3,"&gt;="&amp;$C$2,'Cash flow (Q)'!$E$3:$CN$3,"&lt;="&amp;$C$3),"błąd")))</f>
        <v/>
      </c>
      <c r="S19" s="21" t="str">
        <f>IF(          $C$4 &lt;&gt;"-","błąd okresów",    IF(     S$2  ="-","",       IFERROR(  SUMIFS('Cash flow (Q)'!$E19:$CN19,'Cash flow (Q)'!$E$2:$CN$2,S$2,'Cash flow (Q)'!$E$3:$CN$3,"&gt;="&amp;$C$2,'Cash flow (Q)'!$E$3:$CN$3,"&lt;="&amp;$C$3),"błąd")))</f>
        <v/>
      </c>
      <c r="T19" s="21" t="str">
        <f>IF(          $C$4 &lt;&gt;"-","błąd okresów",    IF(     T$2  ="-","",       IFERROR(  SUMIFS('Cash flow (Q)'!$E19:$CN19,'Cash flow (Q)'!$E$2:$CN$2,T$2,'Cash flow (Q)'!$E$3:$CN$3,"&gt;="&amp;$C$2,'Cash flow (Q)'!$E$3:$CN$3,"&lt;="&amp;$C$3),"błąd")))</f>
        <v/>
      </c>
      <c r="U19" s="21" t="str">
        <f>IF(          $C$4 &lt;&gt;"-","błąd okresów",    IF(     U$2  ="-","",       IFERROR(  SUMIFS('Cash flow (Q)'!$E19:$CN19,'Cash flow (Q)'!$E$2:$CN$2,U$2,'Cash flow (Q)'!$E$3:$CN$3,"&gt;="&amp;$C$2,'Cash flow (Q)'!$E$3:$CN$3,"&lt;="&amp;$C$3),"błąd")))</f>
        <v/>
      </c>
      <c r="V19" s="21" t="str">
        <f>IF(          $C$4 &lt;&gt;"-","błąd okresów",    IF(     V$2  ="-","",       IFERROR(  SUMIFS('Cash flow (Q)'!$E19:$CN19,'Cash flow (Q)'!$E$2:$CN$2,V$2,'Cash flow (Q)'!$E$3:$CN$3,"&gt;="&amp;$C$2,'Cash flow (Q)'!$E$3:$CN$3,"&lt;="&amp;$C$3),"błąd")))</f>
        <v/>
      </c>
      <c r="W19" s="21" t="str">
        <f>IF(          $C$4 &lt;&gt;"-","błąd okresów",    IF(     W$2  ="-","",       IFERROR(  SUMIFS('Cash flow (Q)'!$E19:$CN19,'Cash flow (Q)'!$E$2:$CN$2,W$2,'Cash flow (Q)'!$E$3:$CN$3,"&gt;="&amp;$C$2,'Cash flow (Q)'!$E$3:$CN$3,"&lt;="&amp;$C$3),"błąd")))</f>
        <v/>
      </c>
      <c r="X19" s="21" t="str">
        <f>IF(          $C$4 &lt;&gt;"-","błąd okresów",    IF(     X$2  ="-","",       IFERROR(  SUMIFS('Cash flow (Q)'!$E19:$CN19,'Cash flow (Q)'!$E$2:$CN$2,X$2,'Cash flow (Q)'!$E$3:$CN$3,"&gt;="&amp;$C$2,'Cash flow (Q)'!$E$3:$CN$3,"&lt;="&amp;$C$3),"błąd")))</f>
        <v/>
      </c>
      <c r="Y19" s="21" t="str">
        <f>IF(          $C$4 &lt;&gt;"-","błąd okresów",    IF(     Y$2  ="-","",       IFERROR(  SUMIFS('Cash flow (Q)'!$E19:$CN19,'Cash flow (Q)'!$E$2:$CN$2,Y$2,'Cash flow (Q)'!$E$3:$CN$3,"&gt;="&amp;$C$2,'Cash flow (Q)'!$E$3:$CN$3,"&lt;="&amp;$C$3),"błąd")))</f>
        <v/>
      </c>
      <c r="Z19" s="21" t="str">
        <f>IF(          $C$4 &lt;&gt;"-","błąd okresów",    IF(     Z$2  ="-","",       IFERROR(  SUMIFS('Cash flow (Q)'!$E19:$CN19,'Cash flow (Q)'!$E$2:$CN$2,Z$2,'Cash flow (Q)'!$E$3:$CN$3,"&gt;="&amp;$C$2,'Cash flow (Q)'!$E$3:$CN$3,"&lt;="&amp;$C$3),"błąd")))</f>
        <v/>
      </c>
      <c r="AA19" s="80"/>
      <c r="AC19" s="172">
        <f t="shared" ca="1" si="3"/>
        <v>0</v>
      </c>
      <c r="AE19" s="174" t="str">
        <f t="shared" ca="1" si="4"/>
        <v/>
      </c>
    </row>
    <row r="20" spans="2:31">
      <c r="B20" s="14" t="str">
        <f>IF('Cash flow (Q)'!B20="","",'Cash flow (Q)'!B20)</f>
        <v>15.Pozostałe korekty</v>
      </c>
      <c r="C20" s="21"/>
      <c r="D20" s="21"/>
      <c r="E20" s="21">
        <f>IF(          $C$4 &lt;&gt;"-","błąd okresów",    IF(     E$2  ="-","",       IFERROR(  SUMIFS('Cash flow (Q)'!$E20:$CN20,'Cash flow (Q)'!$E$2:$CN$2,E$2,'Cash flow (Q)'!$E$3:$CN$3,"&gt;="&amp;$C$2,'Cash flow (Q)'!$E$3:$CN$3,"&lt;="&amp;$C$3),"błąd")))</f>
        <v>0</v>
      </c>
      <c r="F20" s="21">
        <f>IF(          $C$4 &lt;&gt;"-","błąd okresów",    IF(     F$2  ="-","",       IFERROR(  SUMIFS('Cash flow (Q)'!$E20:$CN20,'Cash flow (Q)'!$E$2:$CN$2,F$2,'Cash flow (Q)'!$E$3:$CN$3,"&gt;="&amp;$C$2,'Cash flow (Q)'!$E$3:$CN$3,"&lt;="&amp;$C$3),"błąd")))</f>
        <v>0</v>
      </c>
      <c r="G20" s="21">
        <f>IF(          $C$4 &lt;&gt;"-","błąd okresów",    IF(     G$2  ="-","",       IFERROR(  SUMIFS('Cash flow (Q)'!$E20:$CN20,'Cash flow (Q)'!$E$2:$CN$2,G$2,'Cash flow (Q)'!$E$3:$CN$3,"&gt;="&amp;$C$2,'Cash flow (Q)'!$E$3:$CN$3,"&lt;="&amp;$C$3),"błąd")))</f>
        <v>0</v>
      </c>
      <c r="H20" s="21">
        <f>IF(          $C$4 &lt;&gt;"-","błąd okresów",    IF(     H$2  ="-","",       IFERROR(  SUMIFS('Cash flow (Q)'!$E20:$CN20,'Cash flow (Q)'!$E$2:$CN$2,H$2,'Cash flow (Q)'!$E$3:$CN$3,"&gt;="&amp;$C$2,'Cash flow (Q)'!$E$3:$CN$3,"&lt;="&amp;$C$3),"błąd")))</f>
        <v>0</v>
      </c>
      <c r="I20" s="21">
        <f>IF(          $C$4 &lt;&gt;"-","błąd okresów",    IF(     I$2  ="-","",       IFERROR(  SUMIFS('Cash flow (Q)'!$E20:$CN20,'Cash flow (Q)'!$E$2:$CN$2,I$2,'Cash flow (Q)'!$E$3:$CN$3,"&gt;="&amp;$C$2,'Cash flow (Q)'!$E$3:$CN$3,"&lt;="&amp;$C$3),"błąd")))</f>
        <v>0</v>
      </c>
      <c r="J20" s="21">
        <f>IF(          $C$4 &lt;&gt;"-","błąd okresów",    IF(     J$2  ="-","",       IFERROR(  SUMIFS('Cash flow (Q)'!$E20:$CN20,'Cash flow (Q)'!$E$2:$CN$2,J$2,'Cash flow (Q)'!$E$3:$CN$3,"&gt;="&amp;$C$2,'Cash flow (Q)'!$E$3:$CN$3,"&lt;="&amp;$C$3),"błąd")))</f>
        <v>0</v>
      </c>
      <c r="K20" s="21">
        <f>IF(          $C$4 &lt;&gt;"-","błąd okresów",    IF(     K$2  ="-","",       IFERROR(  SUMIFS('Cash flow (Q)'!$E20:$CN20,'Cash flow (Q)'!$E$2:$CN$2,K$2,'Cash flow (Q)'!$E$3:$CN$3,"&gt;="&amp;$C$2,'Cash flow (Q)'!$E$3:$CN$3,"&lt;="&amp;$C$3),"błąd")))</f>
        <v>54</v>
      </c>
      <c r="L20" s="21">
        <f>IF(          $C$4 &lt;&gt;"-","błąd okresów",    IF(     L$2  ="-","",       IFERROR(  SUMIFS('Cash flow (Q)'!$E20:$CN20,'Cash flow (Q)'!$E$2:$CN$2,L$2,'Cash flow (Q)'!$E$3:$CN$3,"&gt;="&amp;$C$2,'Cash flow (Q)'!$E$3:$CN$3,"&lt;="&amp;$C$3),"błąd")))</f>
        <v>65</v>
      </c>
      <c r="M20" s="21">
        <f>IF(          $C$4 &lt;&gt;"-","błąd okresów",    IF(     M$2  ="-","",       IFERROR(  SUMIFS('Cash flow (Q)'!$E20:$CN20,'Cash flow (Q)'!$E$2:$CN$2,M$2,'Cash flow (Q)'!$E$3:$CN$3,"&gt;="&amp;$C$2,'Cash flow (Q)'!$E$3:$CN$3,"&lt;="&amp;$C$3),"błąd")))</f>
        <v>340</v>
      </c>
      <c r="N20" s="21">
        <f>IF(          $C$4 &lt;&gt;"-","błąd okresów",    IF(     N$2  ="-","",       IFERROR(  SUMIFS('Cash flow (Q)'!$E20:$CN20,'Cash flow (Q)'!$E$2:$CN$2,N$2,'Cash flow (Q)'!$E$3:$CN$3,"&gt;="&amp;$C$2,'Cash flow (Q)'!$E$3:$CN$3,"&lt;="&amp;$C$3),"błąd")))</f>
        <v>-165</v>
      </c>
      <c r="O20" s="21">
        <f>IF(          $C$4 &lt;&gt;"-","błąd okresów",    IF(     O$2  ="-","",       IFERROR(  SUMIFS('Cash flow (Q)'!$E20:$CN20,'Cash flow (Q)'!$E$2:$CN$2,O$2,'Cash flow (Q)'!$E$3:$CN$3,"&gt;="&amp;$C$2,'Cash flow (Q)'!$E$3:$CN$3,"&lt;="&amp;$C$3),"błąd")))</f>
        <v>-557</v>
      </c>
      <c r="P20" s="21">
        <f>IF(          $C$4 &lt;&gt;"-","błąd okresów",    IF(     P$2  ="-","",       IFERROR(  SUMIFS('Cash flow (Q)'!$E20:$CN20,'Cash flow (Q)'!$E$2:$CN$2,P$2,'Cash flow (Q)'!$E$3:$CN$3,"&gt;="&amp;$C$2,'Cash flow (Q)'!$E$3:$CN$3,"&lt;="&amp;$C$3),"błąd")))</f>
        <v>-714</v>
      </c>
      <c r="Q20" s="21" t="str">
        <f>IF(          $C$4 &lt;&gt;"-","błąd okresów",    IF(     Q$2  ="-","",       IFERROR(  SUMIFS('Cash flow (Q)'!$E20:$CN20,'Cash flow (Q)'!$E$2:$CN$2,Q$2,'Cash flow (Q)'!$E$3:$CN$3,"&gt;="&amp;$C$2,'Cash flow (Q)'!$E$3:$CN$3,"&lt;="&amp;$C$3),"błąd")))</f>
        <v/>
      </c>
      <c r="R20" s="21" t="str">
        <f>IF(          $C$4 &lt;&gt;"-","błąd okresów",    IF(     R$2  ="-","",       IFERROR(  SUMIFS('Cash flow (Q)'!$E20:$CN20,'Cash flow (Q)'!$E$2:$CN$2,R$2,'Cash flow (Q)'!$E$3:$CN$3,"&gt;="&amp;$C$2,'Cash flow (Q)'!$E$3:$CN$3,"&lt;="&amp;$C$3),"błąd")))</f>
        <v/>
      </c>
      <c r="S20" s="21" t="str">
        <f>IF(          $C$4 &lt;&gt;"-","błąd okresów",    IF(     S$2  ="-","",       IFERROR(  SUMIFS('Cash flow (Q)'!$E20:$CN20,'Cash flow (Q)'!$E$2:$CN$2,S$2,'Cash flow (Q)'!$E$3:$CN$3,"&gt;="&amp;$C$2,'Cash flow (Q)'!$E$3:$CN$3,"&lt;="&amp;$C$3),"błąd")))</f>
        <v/>
      </c>
      <c r="T20" s="21" t="str">
        <f>IF(          $C$4 &lt;&gt;"-","błąd okresów",    IF(     T$2  ="-","",       IFERROR(  SUMIFS('Cash flow (Q)'!$E20:$CN20,'Cash flow (Q)'!$E$2:$CN$2,T$2,'Cash flow (Q)'!$E$3:$CN$3,"&gt;="&amp;$C$2,'Cash flow (Q)'!$E$3:$CN$3,"&lt;="&amp;$C$3),"błąd")))</f>
        <v/>
      </c>
      <c r="U20" s="21" t="str">
        <f>IF(          $C$4 &lt;&gt;"-","błąd okresów",    IF(     U$2  ="-","",       IFERROR(  SUMIFS('Cash flow (Q)'!$E20:$CN20,'Cash flow (Q)'!$E$2:$CN$2,U$2,'Cash flow (Q)'!$E$3:$CN$3,"&gt;="&amp;$C$2,'Cash flow (Q)'!$E$3:$CN$3,"&lt;="&amp;$C$3),"błąd")))</f>
        <v/>
      </c>
      <c r="V20" s="21" t="str">
        <f>IF(          $C$4 &lt;&gt;"-","błąd okresów",    IF(     V$2  ="-","",       IFERROR(  SUMIFS('Cash flow (Q)'!$E20:$CN20,'Cash flow (Q)'!$E$2:$CN$2,V$2,'Cash flow (Q)'!$E$3:$CN$3,"&gt;="&amp;$C$2,'Cash flow (Q)'!$E$3:$CN$3,"&lt;="&amp;$C$3),"błąd")))</f>
        <v/>
      </c>
      <c r="W20" s="21" t="str">
        <f>IF(          $C$4 &lt;&gt;"-","błąd okresów",    IF(     W$2  ="-","",       IFERROR(  SUMIFS('Cash flow (Q)'!$E20:$CN20,'Cash flow (Q)'!$E$2:$CN$2,W$2,'Cash flow (Q)'!$E$3:$CN$3,"&gt;="&amp;$C$2,'Cash flow (Q)'!$E$3:$CN$3,"&lt;="&amp;$C$3),"błąd")))</f>
        <v/>
      </c>
      <c r="X20" s="21" t="str">
        <f>IF(          $C$4 &lt;&gt;"-","błąd okresów",    IF(     X$2  ="-","",       IFERROR(  SUMIFS('Cash flow (Q)'!$E20:$CN20,'Cash flow (Q)'!$E$2:$CN$2,X$2,'Cash flow (Q)'!$E$3:$CN$3,"&gt;="&amp;$C$2,'Cash flow (Q)'!$E$3:$CN$3,"&lt;="&amp;$C$3),"błąd")))</f>
        <v/>
      </c>
      <c r="Y20" s="21" t="str">
        <f>IF(          $C$4 &lt;&gt;"-","błąd okresów",    IF(     Y$2  ="-","",       IFERROR(  SUMIFS('Cash flow (Q)'!$E20:$CN20,'Cash flow (Q)'!$E$2:$CN$2,Y$2,'Cash flow (Q)'!$E$3:$CN$3,"&gt;="&amp;$C$2,'Cash flow (Q)'!$E$3:$CN$3,"&lt;="&amp;$C$3),"błąd")))</f>
        <v/>
      </c>
      <c r="Z20" s="21" t="str">
        <f>IF(          $C$4 &lt;&gt;"-","błąd okresów",    IF(     Z$2  ="-","",       IFERROR(  SUMIFS('Cash flow (Q)'!$E20:$CN20,'Cash flow (Q)'!$E$2:$CN$2,Z$2,'Cash flow (Q)'!$E$3:$CN$3,"&gt;="&amp;$C$2,'Cash flow (Q)'!$E$3:$CN$3,"&lt;="&amp;$C$3),"błąd")))</f>
        <v/>
      </c>
      <c r="AA20" s="80"/>
      <c r="AC20" s="172">
        <f t="shared" ca="1" si="3"/>
        <v>-157</v>
      </c>
      <c r="AE20" s="174">
        <f t="shared" ca="1" si="4"/>
        <v>1.2818671454219031</v>
      </c>
    </row>
    <row r="21" spans="2:31" ht="26.25" customHeight="1">
      <c r="B21" s="147" t="str">
        <f>IF('Cash flow (Q)'!B21="","",'Cash flow (Q)'!B21)</f>
        <v>16.Środki pieniężne z działalności operacyjnej przed uwzględnieniem zmian w kapitale obrotowym</v>
      </c>
      <c r="C21" s="36"/>
      <c r="D21" s="36"/>
      <c r="E21" s="36">
        <f>IF(          $C$4 &lt;&gt;"-","błąd okresów",    IF(     E$2  ="-","",       IFERROR(  SUMIFS('Cash flow (Q)'!$E21:$CN21,'Cash flow (Q)'!$E$2:$CN$2,E$2,'Cash flow (Q)'!$E$3:$CN$3,"&gt;="&amp;$C$2,'Cash flow (Q)'!$E$3:$CN$3,"&lt;="&amp;$C$3),"błąd")))</f>
        <v>65402</v>
      </c>
      <c r="F21" s="36">
        <f>IF(          $C$4 &lt;&gt;"-","błąd okresów",    IF(     F$2  ="-","",       IFERROR(  SUMIFS('Cash flow (Q)'!$E21:$CN21,'Cash flow (Q)'!$E$2:$CN$2,F$2,'Cash flow (Q)'!$E$3:$CN$3,"&gt;="&amp;$C$2,'Cash flow (Q)'!$E$3:$CN$3,"&lt;="&amp;$C$3),"błąd")))</f>
        <v>62650</v>
      </c>
      <c r="G21" s="36">
        <f>IF(          $C$4 &lt;&gt;"-","błąd okresów",    IF(     G$2  ="-","",       IFERROR(  SUMIFS('Cash flow (Q)'!$E21:$CN21,'Cash flow (Q)'!$E$2:$CN$2,G$2,'Cash flow (Q)'!$E$3:$CN$3,"&gt;="&amp;$C$2,'Cash flow (Q)'!$E$3:$CN$3,"&lt;="&amp;$C$3),"błąd")))</f>
        <v>72571</v>
      </c>
      <c r="H21" s="36">
        <f>IF(          $C$4 &lt;&gt;"-","błąd okresów",    IF(     H$2  ="-","",       IFERROR(  SUMIFS('Cash flow (Q)'!$E21:$CN21,'Cash flow (Q)'!$E$2:$CN$2,H$2,'Cash flow (Q)'!$E$3:$CN$3,"&gt;="&amp;$C$2,'Cash flow (Q)'!$E$3:$CN$3,"&lt;="&amp;$C$3),"błąd")))</f>
        <v>73640</v>
      </c>
      <c r="I21" s="36">
        <f>IF(          $C$4 &lt;&gt;"-","błąd okresów",    IF(     I$2  ="-","",       IFERROR(  SUMIFS('Cash flow (Q)'!$E21:$CN21,'Cash flow (Q)'!$E$2:$CN$2,I$2,'Cash flow (Q)'!$E$3:$CN$3,"&gt;="&amp;$C$2,'Cash flow (Q)'!$E$3:$CN$3,"&lt;="&amp;$C$3),"błąd")))</f>
        <v>77415</v>
      </c>
      <c r="J21" s="36">
        <f>IF(          $C$4 &lt;&gt;"-","błąd okresów",    IF(     J$2  ="-","",       IFERROR(  SUMIFS('Cash flow (Q)'!$E21:$CN21,'Cash flow (Q)'!$E$2:$CN$2,J$2,'Cash flow (Q)'!$E$3:$CN$3,"&gt;="&amp;$C$2,'Cash flow (Q)'!$E$3:$CN$3,"&lt;="&amp;$C$3),"błąd")))</f>
        <v>91418</v>
      </c>
      <c r="K21" s="36">
        <f>IF(          $C$4 &lt;&gt;"-","błąd okresów",    IF(     K$2  ="-","",       IFERROR(  SUMIFS('Cash flow (Q)'!$E21:$CN21,'Cash flow (Q)'!$E$2:$CN$2,K$2,'Cash flow (Q)'!$E$3:$CN$3,"&gt;="&amp;$C$2,'Cash flow (Q)'!$E$3:$CN$3,"&lt;="&amp;$C$3),"błąd")))</f>
        <v>108737</v>
      </c>
      <c r="L21" s="36">
        <f>IF(          $C$4 &lt;&gt;"-","błąd okresów",    IF(     L$2  ="-","",       IFERROR(  SUMIFS('Cash flow (Q)'!$E21:$CN21,'Cash flow (Q)'!$E$2:$CN$2,L$2,'Cash flow (Q)'!$E$3:$CN$3,"&gt;="&amp;$C$2,'Cash flow (Q)'!$E$3:$CN$3,"&lt;="&amp;$C$3),"błąd")))</f>
        <v>133015</v>
      </c>
      <c r="M21" s="36">
        <f>IF(          $C$4 &lt;&gt;"-","błąd okresów",    IF(     M$2  ="-","",       IFERROR(  SUMIFS('Cash flow (Q)'!$E21:$CN21,'Cash flow (Q)'!$E$2:$CN$2,M$2,'Cash flow (Q)'!$E$3:$CN$3,"&gt;="&amp;$C$2,'Cash flow (Q)'!$E$3:$CN$3,"&lt;="&amp;$C$3),"błąd")))</f>
        <v>105090</v>
      </c>
      <c r="N21" s="36">
        <f>IF(          $C$4 &lt;&gt;"-","błąd okresów",    IF(     N$2  ="-","",       IFERROR(  SUMIFS('Cash flow (Q)'!$E21:$CN21,'Cash flow (Q)'!$E$2:$CN$2,N$2,'Cash flow (Q)'!$E$3:$CN$3,"&gt;="&amp;$C$2,'Cash flow (Q)'!$E$3:$CN$3,"&lt;="&amp;$C$3),"błąd")))</f>
        <v>98805</v>
      </c>
      <c r="O21" s="36">
        <f>IF(          $C$4 &lt;&gt;"-","błąd okresów",    IF(     O$2  ="-","",       IFERROR(  SUMIFS('Cash flow (Q)'!$E21:$CN21,'Cash flow (Q)'!$E$2:$CN$2,O$2,'Cash flow (Q)'!$E$3:$CN$3,"&gt;="&amp;$C$2,'Cash flow (Q)'!$E$3:$CN$3,"&lt;="&amp;$C$3),"błąd")))</f>
        <v>145005</v>
      </c>
      <c r="P21" s="36">
        <f>IF(          $C$4 &lt;&gt;"-","błąd okresów",    IF(     P$2  ="-","",       IFERROR(  SUMIFS('Cash flow (Q)'!$E21:$CN21,'Cash flow (Q)'!$E$2:$CN$2,P$2,'Cash flow (Q)'!$E$3:$CN$3,"&gt;="&amp;$C$2,'Cash flow (Q)'!$E$3:$CN$3,"&lt;="&amp;$C$3),"błąd")))</f>
        <v>127493</v>
      </c>
      <c r="Q21" s="36" t="str">
        <f>IF(          $C$4 &lt;&gt;"-","błąd okresów",    IF(     Q$2  ="-","",       IFERROR(  SUMIFS('Cash flow (Q)'!$E21:$CN21,'Cash flow (Q)'!$E$2:$CN$2,Q$2,'Cash flow (Q)'!$E$3:$CN$3,"&gt;="&amp;$C$2,'Cash flow (Q)'!$E$3:$CN$3,"&lt;="&amp;$C$3),"błąd")))</f>
        <v/>
      </c>
      <c r="R21" s="36" t="str">
        <f>IF(          $C$4 &lt;&gt;"-","błąd okresów",    IF(     R$2  ="-","",       IFERROR(  SUMIFS('Cash flow (Q)'!$E21:$CN21,'Cash flow (Q)'!$E$2:$CN$2,R$2,'Cash flow (Q)'!$E$3:$CN$3,"&gt;="&amp;$C$2,'Cash flow (Q)'!$E$3:$CN$3,"&lt;="&amp;$C$3),"błąd")))</f>
        <v/>
      </c>
      <c r="S21" s="36" t="str">
        <f>IF(          $C$4 &lt;&gt;"-","błąd okresów",    IF(     S$2  ="-","",       IFERROR(  SUMIFS('Cash flow (Q)'!$E21:$CN21,'Cash flow (Q)'!$E$2:$CN$2,S$2,'Cash flow (Q)'!$E$3:$CN$3,"&gt;="&amp;$C$2,'Cash flow (Q)'!$E$3:$CN$3,"&lt;="&amp;$C$3),"błąd")))</f>
        <v/>
      </c>
      <c r="T21" s="36" t="str">
        <f>IF(          $C$4 &lt;&gt;"-","błąd okresów",    IF(     T$2  ="-","",       IFERROR(  SUMIFS('Cash flow (Q)'!$E21:$CN21,'Cash flow (Q)'!$E$2:$CN$2,T$2,'Cash flow (Q)'!$E$3:$CN$3,"&gt;="&amp;$C$2,'Cash flow (Q)'!$E$3:$CN$3,"&lt;="&amp;$C$3),"błąd")))</f>
        <v/>
      </c>
      <c r="U21" s="36" t="str">
        <f>IF(          $C$4 &lt;&gt;"-","błąd okresów",    IF(     U$2  ="-","",       IFERROR(  SUMIFS('Cash flow (Q)'!$E21:$CN21,'Cash flow (Q)'!$E$2:$CN$2,U$2,'Cash flow (Q)'!$E$3:$CN$3,"&gt;="&amp;$C$2,'Cash flow (Q)'!$E$3:$CN$3,"&lt;="&amp;$C$3),"błąd")))</f>
        <v/>
      </c>
      <c r="V21" s="36" t="str">
        <f>IF(          $C$4 &lt;&gt;"-","błąd okresów",    IF(     V$2  ="-","",       IFERROR(  SUMIFS('Cash flow (Q)'!$E21:$CN21,'Cash flow (Q)'!$E$2:$CN$2,V$2,'Cash flow (Q)'!$E$3:$CN$3,"&gt;="&amp;$C$2,'Cash flow (Q)'!$E$3:$CN$3,"&lt;="&amp;$C$3),"błąd")))</f>
        <v/>
      </c>
      <c r="W21" s="36" t="str">
        <f>IF(          $C$4 &lt;&gt;"-","błąd okresów",    IF(     W$2  ="-","",       IFERROR(  SUMIFS('Cash flow (Q)'!$E21:$CN21,'Cash flow (Q)'!$E$2:$CN$2,W$2,'Cash flow (Q)'!$E$3:$CN$3,"&gt;="&amp;$C$2,'Cash flow (Q)'!$E$3:$CN$3,"&lt;="&amp;$C$3),"błąd")))</f>
        <v/>
      </c>
      <c r="X21" s="36" t="str">
        <f>IF(          $C$4 &lt;&gt;"-","błąd okresów",    IF(     X$2  ="-","",       IFERROR(  SUMIFS('Cash flow (Q)'!$E21:$CN21,'Cash flow (Q)'!$E$2:$CN$2,X$2,'Cash flow (Q)'!$E$3:$CN$3,"&gt;="&amp;$C$2,'Cash flow (Q)'!$E$3:$CN$3,"&lt;="&amp;$C$3),"błąd")))</f>
        <v/>
      </c>
      <c r="Y21" s="36" t="str">
        <f>IF(          $C$4 &lt;&gt;"-","błąd okresów",    IF(     Y$2  ="-","",       IFERROR(  SUMIFS('Cash flow (Q)'!$E21:$CN21,'Cash flow (Q)'!$E$2:$CN$2,Y$2,'Cash flow (Q)'!$E$3:$CN$3,"&gt;="&amp;$C$2,'Cash flow (Q)'!$E$3:$CN$3,"&lt;="&amp;$C$3),"błąd")))</f>
        <v/>
      </c>
      <c r="Z21" s="36" t="str">
        <f>IF(          $C$4 &lt;&gt;"-","błąd okresów",    IF(     Z$2  ="-","",       IFERROR(  SUMIFS('Cash flow (Q)'!$E21:$CN21,'Cash flow (Q)'!$E$2:$CN$2,Z$2,'Cash flow (Q)'!$E$3:$CN$3,"&gt;="&amp;$C$2,'Cash flow (Q)'!$E$3:$CN$3,"&lt;="&amp;$C$3),"błąd")))</f>
        <v/>
      </c>
      <c r="AA21" s="80"/>
      <c r="AC21" s="172">
        <f t="shared" ca="1" si="3"/>
        <v>-17512</v>
      </c>
      <c r="AE21" s="174">
        <f t="shared" ca="1" si="4"/>
        <v>0.8792317506292886</v>
      </c>
    </row>
    <row r="22" spans="2:31" ht="24.75" customHeight="1">
      <c r="B22" s="14" t="str">
        <f>IF('Cash flow (Q)'!B22="","",'Cash flow (Q)'!B22)</f>
        <v>17.Zmiana stanu zapasów</v>
      </c>
      <c r="C22" s="21"/>
      <c r="D22" s="21"/>
      <c r="E22" s="21">
        <f>IF(          $C$4 &lt;&gt;"-","błąd okresów",    IF(     E$2  ="-","",       IFERROR(  SUMIFS('Cash flow (Q)'!$E22:$CN22,'Cash flow (Q)'!$E$2:$CN$2,E$2,'Cash flow (Q)'!$E$3:$CN$3,"&gt;="&amp;$C$2,'Cash flow (Q)'!$E$3:$CN$3,"&lt;="&amp;$C$3),"błąd")))</f>
        <v>-4790</v>
      </c>
      <c r="F22" s="21">
        <f>IF(          $C$4 &lt;&gt;"-","błąd okresów",    IF(     F$2  ="-","",       IFERROR(  SUMIFS('Cash flow (Q)'!$E22:$CN22,'Cash flow (Q)'!$E$2:$CN$2,F$2,'Cash flow (Q)'!$E$3:$CN$3,"&gt;="&amp;$C$2,'Cash flow (Q)'!$E$3:$CN$3,"&lt;="&amp;$C$3),"błąd")))</f>
        <v>2698</v>
      </c>
      <c r="G22" s="21">
        <f>IF(          $C$4 &lt;&gt;"-","błąd okresów",    IF(     G$2  ="-","",       IFERROR(  SUMIFS('Cash flow (Q)'!$E22:$CN22,'Cash flow (Q)'!$E$2:$CN$2,G$2,'Cash flow (Q)'!$E$3:$CN$3,"&gt;="&amp;$C$2,'Cash flow (Q)'!$E$3:$CN$3,"&lt;="&amp;$C$3),"błąd")))</f>
        <v>-222</v>
      </c>
      <c r="H22" s="21">
        <f>IF(          $C$4 &lt;&gt;"-","błąd okresów",    IF(     H$2  ="-","",       IFERROR(  SUMIFS('Cash flow (Q)'!$E22:$CN22,'Cash flow (Q)'!$E$2:$CN$2,H$2,'Cash flow (Q)'!$E$3:$CN$3,"&gt;="&amp;$C$2,'Cash flow (Q)'!$E$3:$CN$3,"&lt;="&amp;$C$3),"błąd")))</f>
        <v>4811</v>
      </c>
      <c r="I22" s="21">
        <f>IF(          $C$4 &lt;&gt;"-","błąd okresów",    IF(     I$2  ="-","",       IFERROR(  SUMIFS('Cash flow (Q)'!$E22:$CN22,'Cash flow (Q)'!$E$2:$CN$2,I$2,'Cash flow (Q)'!$E$3:$CN$3,"&gt;="&amp;$C$2,'Cash flow (Q)'!$E$3:$CN$3,"&lt;="&amp;$C$3),"błąd")))</f>
        <v>-2141</v>
      </c>
      <c r="J22" s="21">
        <f>IF(          $C$4 &lt;&gt;"-","błąd okresów",    IF(     J$2  ="-","",       IFERROR(  SUMIFS('Cash flow (Q)'!$E22:$CN22,'Cash flow (Q)'!$E$2:$CN$2,J$2,'Cash flow (Q)'!$E$3:$CN$3,"&gt;="&amp;$C$2,'Cash flow (Q)'!$E$3:$CN$3,"&lt;="&amp;$C$3),"błąd")))</f>
        <v>49</v>
      </c>
      <c r="K22" s="21">
        <f>IF(          $C$4 &lt;&gt;"-","błąd okresów",    IF(     K$2  ="-","",       IFERROR(  SUMIFS('Cash flow (Q)'!$E22:$CN22,'Cash flow (Q)'!$E$2:$CN$2,K$2,'Cash flow (Q)'!$E$3:$CN$3,"&gt;="&amp;$C$2,'Cash flow (Q)'!$E$3:$CN$3,"&lt;="&amp;$C$3),"błąd")))</f>
        <v>-1528</v>
      </c>
      <c r="L22" s="21">
        <f>IF(          $C$4 &lt;&gt;"-","błąd okresów",    IF(     L$2  ="-","",       IFERROR(  SUMIFS('Cash flow (Q)'!$E22:$CN22,'Cash flow (Q)'!$E$2:$CN$2,L$2,'Cash flow (Q)'!$E$3:$CN$3,"&gt;="&amp;$C$2,'Cash flow (Q)'!$E$3:$CN$3,"&lt;="&amp;$C$3),"błąd")))</f>
        <v>-6108</v>
      </c>
      <c r="M22" s="21">
        <f>IF(          $C$4 &lt;&gt;"-","błąd okresów",    IF(     M$2  ="-","",       IFERROR(  SUMIFS('Cash flow (Q)'!$E22:$CN22,'Cash flow (Q)'!$E$2:$CN$2,M$2,'Cash flow (Q)'!$E$3:$CN$3,"&gt;="&amp;$C$2,'Cash flow (Q)'!$E$3:$CN$3,"&lt;="&amp;$C$3),"błąd")))</f>
        <v>-13512</v>
      </c>
      <c r="N22" s="21">
        <f>IF(          $C$4 &lt;&gt;"-","błąd okresów",    IF(     N$2  ="-","",       IFERROR(  SUMIFS('Cash flow (Q)'!$E22:$CN22,'Cash flow (Q)'!$E$2:$CN$2,N$2,'Cash flow (Q)'!$E$3:$CN$3,"&gt;="&amp;$C$2,'Cash flow (Q)'!$E$3:$CN$3,"&lt;="&amp;$C$3),"błąd")))</f>
        <v>7700</v>
      </c>
      <c r="O22" s="21">
        <f>IF(          $C$4 &lt;&gt;"-","błąd okresów",    IF(     O$2  ="-","",       IFERROR(  SUMIFS('Cash flow (Q)'!$E22:$CN22,'Cash flow (Q)'!$E$2:$CN$2,O$2,'Cash flow (Q)'!$E$3:$CN$3,"&gt;="&amp;$C$2,'Cash flow (Q)'!$E$3:$CN$3,"&lt;="&amp;$C$3),"błąd")))</f>
        <v>17795</v>
      </c>
      <c r="P22" s="21">
        <f>IF(          $C$4 &lt;&gt;"-","błąd okresów",    IF(     P$2  ="-","",       IFERROR(  SUMIFS('Cash flow (Q)'!$E22:$CN22,'Cash flow (Q)'!$E$2:$CN$2,P$2,'Cash flow (Q)'!$E$3:$CN$3,"&gt;="&amp;$C$2,'Cash flow (Q)'!$E$3:$CN$3,"&lt;="&amp;$C$3),"błąd")))</f>
        <v>4243</v>
      </c>
      <c r="Q22" s="21" t="str">
        <f>IF(          $C$4 &lt;&gt;"-","błąd okresów",    IF(     Q$2  ="-","",       IFERROR(  SUMIFS('Cash flow (Q)'!$E22:$CN22,'Cash flow (Q)'!$E$2:$CN$2,Q$2,'Cash flow (Q)'!$E$3:$CN$3,"&gt;="&amp;$C$2,'Cash flow (Q)'!$E$3:$CN$3,"&lt;="&amp;$C$3),"błąd")))</f>
        <v/>
      </c>
      <c r="R22" s="21" t="str">
        <f>IF(          $C$4 &lt;&gt;"-","błąd okresów",    IF(     R$2  ="-","",       IFERROR(  SUMIFS('Cash flow (Q)'!$E22:$CN22,'Cash flow (Q)'!$E$2:$CN$2,R$2,'Cash flow (Q)'!$E$3:$CN$3,"&gt;="&amp;$C$2,'Cash flow (Q)'!$E$3:$CN$3,"&lt;="&amp;$C$3),"błąd")))</f>
        <v/>
      </c>
      <c r="S22" s="21" t="str">
        <f>IF(          $C$4 &lt;&gt;"-","błąd okresów",    IF(     S$2  ="-","",       IFERROR(  SUMIFS('Cash flow (Q)'!$E22:$CN22,'Cash flow (Q)'!$E$2:$CN$2,S$2,'Cash flow (Q)'!$E$3:$CN$3,"&gt;="&amp;$C$2,'Cash flow (Q)'!$E$3:$CN$3,"&lt;="&amp;$C$3),"błąd")))</f>
        <v/>
      </c>
      <c r="T22" s="21" t="str">
        <f>IF(          $C$4 &lt;&gt;"-","błąd okresów",    IF(     T$2  ="-","",       IFERROR(  SUMIFS('Cash flow (Q)'!$E22:$CN22,'Cash flow (Q)'!$E$2:$CN$2,T$2,'Cash flow (Q)'!$E$3:$CN$3,"&gt;="&amp;$C$2,'Cash flow (Q)'!$E$3:$CN$3,"&lt;="&amp;$C$3),"błąd")))</f>
        <v/>
      </c>
      <c r="U22" s="21" t="str">
        <f>IF(          $C$4 &lt;&gt;"-","błąd okresów",    IF(     U$2  ="-","",       IFERROR(  SUMIFS('Cash flow (Q)'!$E22:$CN22,'Cash flow (Q)'!$E$2:$CN$2,U$2,'Cash flow (Q)'!$E$3:$CN$3,"&gt;="&amp;$C$2,'Cash flow (Q)'!$E$3:$CN$3,"&lt;="&amp;$C$3),"błąd")))</f>
        <v/>
      </c>
      <c r="V22" s="21" t="str">
        <f>IF(          $C$4 &lt;&gt;"-","błąd okresów",    IF(     V$2  ="-","",       IFERROR(  SUMIFS('Cash flow (Q)'!$E22:$CN22,'Cash flow (Q)'!$E$2:$CN$2,V$2,'Cash flow (Q)'!$E$3:$CN$3,"&gt;="&amp;$C$2,'Cash flow (Q)'!$E$3:$CN$3,"&lt;="&amp;$C$3),"błąd")))</f>
        <v/>
      </c>
      <c r="W22" s="21" t="str">
        <f>IF(          $C$4 &lt;&gt;"-","błąd okresów",    IF(     W$2  ="-","",       IFERROR(  SUMIFS('Cash flow (Q)'!$E22:$CN22,'Cash flow (Q)'!$E$2:$CN$2,W$2,'Cash flow (Q)'!$E$3:$CN$3,"&gt;="&amp;$C$2,'Cash flow (Q)'!$E$3:$CN$3,"&lt;="&amp;$C$3),"błąd")))</f>
        <v/>
      </c>
      <c r="X22" s="21" t="str">
        <f>IF(          $C$4 &lt;&gt;"-","błąd okresów",    IF(     X$2  ="-","",       IFERROR(  SUMIFS('Cash flow (Q)'!$E22:$CN22,'Cash flow (Q)'!$E$2:$CN$2,X$2,'Cash flow (Q)'!$E$3:$CN$3,"&gt;="&amp;$C$2,'Cash flow (Q)'!$E$3:$CN$3,"&lt;="&amp;$C$3),"błąd")))</f>
        <v/>
      </c>
      <c r="Y22" s="21" t="str">
        <f>IF(          $C$4 &lt;&gt;"-","błąd okresów",    IF(     Y$2  ="-","",       IFERROR(  SUMIFS('Cash flow (Q)'!$E22:$CN22,'Cash flow (Q)'!$E$2:$CN$2,Y$2,'Cash flow (Q)'!$E$3:$CN$3,"&gt;="&amp;$C$2,'Cash flow (Q)'!$E$3:$CN$3,"&lt;="&amp;$C$3),"błąd")))</f>
        <v/>
      </c>
      <c r="Z22" s="21" t="str">
        <f>IF(          $C$4 &lt;&gt;"-","błąd okresów",    IF(     Z$2  ="-","",       IFERROR(  SUMIFS('Cash flow (Q)'!$E22:$CN22,'Cash flow (Q)'!$E$2:$CN$2,Z$2,'Cash flow (Q)'!$E$3:$CN$3,"&gt;="&amp;$C$2,'Cash flow (Q)'!$E$3:$CN$3,"&lt;="&amp;$C$3),"błąd")))</f>
        <v/>
      </c>
      <c r="AA22" s="80"/>
      <c r="AC22" s="172">
        <f t="shared" ca="1" si="3"/>
        <v>-13552</v>
      </c>
      <c r="AE22" s="174">
        <f t="shared" ca="1" si="4"/>
        <v>0.23843776341669007</v>
      </c>
    </row>
    <row r="23" spans="2:31">
      <c r="B23" s="14" t="str">
        <f>IF('Cash flow (Q)'!B23="","",'Cash flow (Q)'!B23)</f>
        <v>18.Zmiana stanu należności</v>
      </c>
      <c r="C23" s="21"/>
      <c r="D23" s="21"/>
      <c r="E23" s="21">
        <f>IF(          $C$4 &lt;&gt;"-","błąd okresów",    IF(     E$2  ="-","",       IFERROR(  SUMIFS('Cash flow (Q)'!$E23:$CN23,'Cash flow (Q)'!$E$2:$CN$2,E$2,'Cash flow (Q)'!$E$3:$CN$3,"&gt;="&amp;$C$2,'Cash flow (Q)'!$E$3:$CN$3,"&lt;="&amp;$C$3),"błąd")))</f>
        <v>-72844</v>
      </c>
      <c r="F23" s="21">
        <f>IF(          $C$4 &lt;&gt;"-","błąd okresów",    IF(     F$2  ="-","",       IFERROR(  SUMIFS('Cash flow (Q)'!$E23:$CN23,'Cash flow (Q)'!$E$2:$CN$2,F$2,'Cash flow (Q)'!$E$3:$CN$3,"&gt;="&amp;$C$2,'Cash flow (Q)'!$E$3:$CN$3,"&lt;="&amp;$C$3),"błąd")))</f>
        <v>-64959</v>
      </c>
      <c r="G23" s="21">
        <f>IF(          $C$4 &lt;&gt;"-","błąd okresów",    IF(     G$2  ="-","",       IFERROR(  SUMIFS('Cash flow (Q)'!$E23:$CN23,'Cash flow (Q)'!$E$2:$CN$2,G$2,'Cash flow (Q)'!$E$3:$CN$3,"&gt;="&amp;$C$2,'Cash flow (Q)'!$E$3:$CN$3,"&lt;="&amp;$C$3),"błąd")))</f>
        <v>-60478</v>
      </c>
      <c r="H23" s="21">
        <f>IF(          $C$4 &lt;&gt;"-","błąd okresów",    IF(     H$2  ="-","",       IFERROR(  SUMIFS('Cash flow (Q)'!$E23:$CN23,'Cash flow (Q)'!$E$2:$CN$2,H$2,'Cash flow (Q)'!$E$3:$CN$3,"&gt;="&amp;$C$2,'Cash flow (Q)'!$E$3:$CN$3,"&lt;="&amp;$C$3),"błąd")))</f>
        <v>-67966</v>
      </c>
      <c r="I23" s="21">
        <f>IF(          $C$4 &lt;&gt;"-","błąd okresów",    IF(     I$2  ="-","",       IFERROR(  SUMIFS('Cash flow (Q)'!$E23:$CN23,'Cash flow (Q)'!$E$2:$CN$2,I$2,'Cash flow (Q)'!$E$3:$CN$3,"&gt;="&amp;$C$2,'Cash flow (Q)'!$E$3:$CN$3,"&lt;="&amp;$C$3),"błąd")))</f>
        <v>-71769</v>
      </c>
      <c r="J23" s="21">
        <f>IF(          $C$4 &lt;&gt;"-","błąd okresów",    IF(     J$2  ="-","",       IFERROR(  SUMIFS('Cash flow (Q)'!$E23:$CN23,'Cash flow (Q)'!$E$2:$CN$2,J$2,'Cash flow (Q)'!$E$3:$CN$3,"&gt;="&amp;$C$2,'Cash flow (Q)'!$E$3:$CN$3,"&lt;="&amp;$C$3),"błąd")))</f>
        <v>-63375</v>
      </c>
      <c r="K23" s="21">
        <f>IF(          $C$4 &lt;&gt;"-","błąd okresów",    IF(     K$2  ="-","",       IFERROR(  SUMIFS('Cash flow (Q)'!$E23:$CN23,'Cash flow (Q)'!$E$2:$CN$2,K$2,'Cash flow (Q)'!$E$3:$CN$3,"&gt;="&amp;$C$2,'Cash flow (Q)'!$E$3:$CN$3,"&lt;="&amp;$C$3),"błąd")))</f>
        <v>-68839</v>
      </c>
      <c r="L23" s="21">
        <f>IF(          $C$4 &lt;&gt;"-","błąd okresów",    IF(     L$2  ="-","",       IFERROR(  SUMIFS('Cash flow (Q)'!$E23:$CN23,'Cash flow (Q)'!$E$2:$CN$2,L$2,'Cash flow (Q)'!$E$3:$CN$3,"&gt;="&amp;$C$2,'Cash flow (Q)'!$E$3:$CN$3,"&lt;="&amp;$C$3),"błąd")))</f>
        <v>-55816</v>
      </c>
      <c r="M23" s="21">
        <f>IF(          $C$4 &lt;&gt;"-","błąd okresów",    IF(     M$2  ="-","",       IFERROR(  SUMIFS('Cash flow (Q)'!$E23:$CN23,'Cash flow (Q)'!$E$2:$CN$2,M$2,'Cash flow (Q)'!$E$3:$CN$3,"&gt;="&amp;$C$2,'Cash flow (Q)'!$E$3:$CN$3,"&lt;="&amp;$C$3),"błąd")))</f>
        <v>-25992</v>
      </c>
      <c r="N23" s="21">
        <f>IF(          $C$4 &lt;&gt;"-","błąd okresów",    IF(     N$2  ="-","",       IFERROR(  SUMIFS('Cash flow (Q)'!$E23:$CN23,'Cash flow (Q)'!$E$2:$CN$2,N$2,'Cash flow (Q)'!$E$3:$CN$3,"&gt;="&amp;$C$2,'Cash flow (Q)'!$E$3:$CN$3,"&lt;="&amp;$C$3),"błąd")))</f>
        <v>-57242</v>
      </c>
      <c r="O23" s="21">
        <f>IF(          $C$4 &lt;&gt;"-","błąd okresów",    IF(     O$2  ="-","",       IFERROR(  SUMIFS('Cash flow (Q)'!$E23:$CN23,'Cash flow (Q)'!$E$2:$CN$2,O$2,'Cash flow (Q)'!$E$3:$CN$3,"&gt;="&amp;$C$2,'Cash flow (Q)'!$E$3:$CN$3,"&lt;="&amp;$C$3),"błąd")))</f>
        <v>-51944</v>
      </c>
      <c r="P23" s="21">
        <f>IF(          $C$4 &lt;&gt;"-","błąd okresów",    IF(     P$2  ="-","",       IFERROR(  SUMIFS('Cash flow (Q)'!$E23:$CN23,'Cash flow (Q)'!$E$2:$CN$2,P$2,'Cash flow (Q)'!$E$3:$CN$3,"&gt;="&amp;$C$2,'Cash flow (Q)'!$E$3:$CN$3,"&lt;="&amp;$C$3),"błąd")))</f>
        <v>-50541</v>
      </c>
      <c r="Q23" s="21" t="str">
        <f>IF(          $C$4 &lt;&gt;"-","błąd okresów",    IF(     Q$2  ="-","",       IFERROR(  SUMIFS('Cash flow (Q)'!$E23:$CN23,'Cash flow (Q)'!$E$2:$CN$2,Q$2,'Cash flow (Q)'!$E$3:$CN$3,"&gt;="&amp;$C$2,'Cash flow (Q)'!$E$3:$CN$3,"&lt;="&amp;$C$3),"błąd")))</f>
        <v/>
      </c>
      <c r="R23" s="21" t="str">
        <f>IF(          $C$4 &lt;&gt;"-","błąd okresów",    IF(     R$2  ="-","",       IFERROR(  SUMIFS('Cash flow (Q)'!$E23:$CN23,'Cash flow (Q)'!$E$2:$CN$2,R$2,'Cash flow (Q)'!$E$3:$CN$3,"&gt;="&amp;$C$2,'Cash flow (Q)'!$E$3:$CN$3,"&lt;="&amp;$C$3),"błąd")))</f>
        <v/>
      </c>
      <c r="S23" s="21" t="str">
        <f>IF(          $C$4 &lt;&gt;"-","błąd okresów",    IF(     S$2  ="-","",       IFERROR(  SUMIFS('Cash flow (Q)'!$E23:$CN23,'Cash flow (Q)'!$E$2:$CN$2,S$2,'Cash flow (Q)'!$E$3:$CN$3,"&gt;="&amp;$C$2,'Cash flow (Q)'!$E$3:$CN$3,"&lt;="&amp;$C$3),"błąd")))</f>
        <v/>
      </c>
      <c r="T23" s="21" t="str">
        <f>IF(          $C$4 &lt;&gt;"-","błąd okresów",    IF(     T$2  ="-","",       IFERROR(  SUMIFS('Cash flow (Q)'!$E23:$CN23,'Cash flow (Q)'!$E$2:$CN$2,T$2,'Cash flow (Q)'!$E$3:$CN$3,"&gt;="&amp;$C$2,'Cash flow (Q)'!$E$3:$CN$3,"&lt;="&amp;$C$3),"błąd")))</f>
        <v/>
      </c>
      <c r="U23" s="21" t="str">
        <f>IF(          $C$4 &lt;&gt;"-","błąd okresów",    IF(     U$2  ="-","",       IFERROR(  SUMIFS('Cash flow (Q)'!$E23:$CN23,'Cash flow (Q)'!$E$2:$CN$2,U$2,'Cash flow (Q)'!$E$3:$CN$3,"&gt;="&amp;$C$2,'Cash flow (Q)'!$E$3:$CN$3,"&lt;="&amp;$C$3),"błąd")))</f>
        <v/>
      </c>
      <c r="V23" s="21" t="str">
        <f>IF(          $C$4 &lt;&gt;"-","błąd okresów",    IF(     V$2  ="-","",       IFERROR(  SUMIFS('Cash flow (Q)'!$E23:$CN23,'Cash flow (Q)'!$E$2:$CN$2,V$2,'Cash flow (Q)'!$E$3:$CN$3,"&gt;="&amp;$C$2,'Cash flow (Q)'!$E$3:$CN$3,"&lt;="&amp;$C$3),"błąd")))</f>
        <v/>
      </c>
      <c r="W23" s="21" t="str">
        <f>IF(          $C$4 &lt;&gt;"-","błąd okresów",    IF(     W$2  ="-","",       IFERROR(  SUMIFS('Cash flow (Q)'!$E23:$CN23,'Cash flow (Q)'!$E$2:$CN$2,W$2,'Cash flow (Q)'!$E$3:$CN$3,"&gt;="&amp;$C$2,'Cash flow (Q)'!$E$3:$CN$3,"&lt;="&amp;$C$3),"błąd")))</f>
        <v/>
      </c>
      <c r="X23" s="21" t="str">
        <f>IF(          $C$4 &lt;&gt;"-","błąd okresów",    IF(     X$2  ="-","",       IFERROR(  SUMIFS('Cash flow (Q)'!$E23:$CN23,'Cash flow (Q)'!$E$2:$CN$2,X$2,'Cash flow (Q)'!$E$3:$CN$3,"&gt;="&amp;$C$2,'Cash flow (Q)'!$E$3:$CN$3,"&lt;="&amp;$C$3),"błąd")))</f>
        <v/>
      </c>
      <c r="Y23" s="21" t="str">
        <f>IF(          $C$4 &lt;&gt;"-","błąd okresów",    IF(     Y$2  ="-","",       IFERROR(  SUMIFS('Cash flow (Q)'!$E23:$CN23,'Cash flow (Q)'!$E$2:$CN$2,Y$2,'Cash flow (Q)'!$E$3:$CN$3,"&gt;="&amp;$C$2,'Cash flow (Q)'!$E$3:$CN$3,"&lt;="&amp;$C$3),"błąd")))</f>
        <v/>
      </c>
      <c r="Z23" s="21" t="str">
        <f>IF(          $C$4 &lt;&gt;"-","błąd okresów",    IF(     Z$2  ="-","",       IFERROR(  SUMIFS('Cash flow (Q)'!$E23:$CN23,'Cash flow (Q)'!$E$2:$CN$2,Z$2,'Cash flow (Q)'!$E$3:$CN$3,"&gt;="&amp;$C$2,'Cash flow (Q)'!$E$3:$CN$3,"&lt;="&amp;$C$3),"błąd")))</f>
        <v/>
      </c>
      <c r="AA23" s="80"/>
      <c r="AC23" s="172">
        <f t="shared" ca="1" si="3"/>
        <v>1403</v>
      </c>
      <c r="AE23" s="174">
        <f t="shared" ca="1" si="4"/>
        <v>0.97299014323117206</v>
      </c>
    </row>
    <row r="24" spans="2:31">
      <c r="B24" s="14" t="str">
        <f>IF('Cash flow (Q)'!B24="","",'Cash flow (Q)'!B24)</f>
        <v>19.Zmiana stanu zobowiązań</v>
      </c>
      <c r="C24" s="21"/>
      <c r="D24" s="21"/>
      <c r="E24" s="21">
        <f>IF(          $C$4 &lt;&gt;"-","błąd okresów",    IF(     E$2  ="-","",       IFERROR(  SUMIFS('Cash flow (Q)'!$E24:$CN24,'Cash flow (Q)'!$E$2:$CN$2,E$2,'Cash flow (Q)'!$E$3:$CN$3,"&gt;="&amp;$C$2,'Cash flow (Q)'!$E$3:$CN$3,"&lt;="&amp;$C$3),"błąd")))</f>
        <v>50305</v>
      </c>
      <c r="F24" s="21">
        <f>IF(          $C$4 &lt;&gt;"-","błąd okresów",    IF(     F$2  ="-","",       IFERROR(  SUMIFS('Cash flow (Q)'!$E24:$CN24,'Cash flow (Q)'!$E$2:$CN$2,F$2,'Cash flow (Q)'!$E$3:$CN$3,"&gt;="&amp;$C$2,'Cash flow (Q)'!$E$3:$CN$3,"&lt;="&amp;$C$3),"błąd")))</f>
        <v>49949</v>
      </c>
      <c r="G24" s="21">
        <f>IF(          $C$4 &lt;&gt;"-","błąd okresów",    IF(     G$2  ="-","",       IFERROR(  SUMIFS('Cash flow (Q)'!$E24:$CN24,'Cash flow (Q)'!$E$2:$CN$2,G$2,'Cash flow (Q)'!$E$3:$CN$3,"&gt;="&amp;$C$2,'Cash flow (Q)'!$E$3:$CN$3,"&lt;="&amp;$C$3),"błąd")))</f>
        <v>33209</v>
      </c>
      <c r="H24" s="21">
        <f>IF(          $C$4 &lt;&gt;"-","błąd okresów",    IF(     H$2  ="-","",       IFERROR(  SUMIFS('Cash flow (Q)'!$E24:$CN24,'Cash flow (Q)'!$E$2:$CN$2,H$2,'Cash flow (Q)'!$E$3:$CN$3,"&gt;="&amp;$C$2,'Cash flow (Q)'!$E$3:$CN$3,"&lt;="&amp;$C$3),"błąd")))</f>
        <v>32418</v>
      </c>
      <c r="I24" s="21">
        <f>IF(          $C$4 &lt;&gt;"-","błąd okresów",    IF(     I$2  ="-","",       IFERROR(  SUMIFS('Cash flow (Q)'!$E24:$CN24,'Cash flow (Q)'!$E$2:$CN$2,I$2,'Cash flow (Q)'!$E$3:$CN$3,"&gt;="&amp;$C$2,'Cash flow (Q)'!$E$3:$CN$3,"&lt;="&amp;$C$3),"błąd")))</f>
        <v>34305</v>
      </c>
      <c r="J24" s="21">
        <f>IF(          $C$4 &lt;&gt;"-","błąd okresów",    IF(     J$2  ="-","",       IFERROR(  SUMIFS('Cash flow (Q)'!$E24:$CN24,'Cash flow (Q)'!$E$2:$CN$2,J$2,'Cash flow (Q)'!$E$3:$CN$3,"&gt;="&amp;$C$2,'Cash flow (Q)'!$E$3:$CN$3,"&lt;="&amp;$C$3),"błąd")))</f>
        <v>25626</v>
      </c>
      <c r="K24" s="21">
        <f>IF(          $C$4 &lt;&gt;"-","błąd okresów",    IF(     K$2  ="-","",       IFERROR(  SUMIFS('Cash flow (Q)'!$E24:$CN24,'Cash flow (Q)'!$E$2:$CN$2,K$2,'Cash flow (Q)'!$E$3:$CN$3,"&gt;="&amp;$C$2,'Cash flow (Q)'!$E$3:$CN$3,"&lt;="&amp;$C$3),"błąd")))</f>
        <v>29111</v>
      </c>
      <c r="L24" s="21">
        <f>IF(          $C$4 &lt;&gt;"-","błąd okresów",    IF(     L$2  ="-","",       IFERROR(  SUMIFS('Cash flow (Q)'!$E24:$CN24,'Cash flow (Q)'!$E$2:$CN$2,L$2,'Cash flow (Q)'!$E$3:$CN$3,"&gt;="&amp;$C$2,'Cash flow (Q)'!$E$3:$CN$3,"&lt;="&amp;$C$3),"błąd")))</f>
        <v>51006</v>
      </c>
      <c r="M24" s="21">
        <f>IF(          $C$4 &lt;&gt;"-","błąd okresów",    IF(     M$2  ="-","",       IFERROR(  SUMIFS('Cash flow (Q)'!$E24:$CN24,'Cash flow (Q)'!$E$2:$CN$2,M$2,'Cash flow (Q)'!$E$3:$CN$3,"&gt;="&amp;$C$2,'Cash flow (Q)'!$E$3:$CN$3,"&lt;="&amp;$C$3),"błąd")))</f>
        <v>46903</v>
      </c>
      <c r="N24" s="21">
        <f>IF(          $C$4 &lt;&gt;"-","błąd okresów",    IF(     N$2  ="-","",       IFERROR(  SUMIFS('Cash flow (Q)'!$E24:$CN24,'Cash flow (Q)'!$E$2:$CN$2,N$2,'Cash flow (Q)'!$E$3:$CN$3,"&gt;="&amp;$C$2,'Cash flow (Q)'!$E$3:$CN$3,"&lt;="&amp;$C$3),"błąd")))</f>
        <v>44851</v>
      </c>
      <c r="O24" s="21">
        <f>IF(          $C$4 &lt;&gt;"-","błąd okresów",    IF(     O$2  ="-","",       IFERROR(  SUMIFS('Cash flow (Q)'!$E24:$CN24,'Cash flow (Q)'!$E$2:$CN$2,O$2,'Cash flow (Q)'!$E$3:$CN$3,"&gt;="&amp;$C$2,'Cash flow (Q)'!$E$3:$CN$3,"&lt;="&amp;$C$3),"błąd")))</f>
        <v>62044</v>
      </c>
      <c r="P24" s="21">
        <f>IF(          $C$4 &lt;&gt;"-","błąd okresów",    IF(     P$2  ="-","",       IFERROR(  SUMIFS('Cash flow (Q)'!$E24:$CN24,'Cash flow (Q)'!$E$2:$CN$2,P$2,'Cash flow (Q)'!$E$3:$CN$3,"&gt;="&amp;$C$2,'Cash flow (Q)'!$E$3:$CN$3,"&lt;="&amp;$C$3),"błąd")))</f>
        <v>-6510</v>
      </c>
      <c r="Q24" s="21" t="str">
        <f>IF(          $C$4 &lt;&gt;"-","błąd okresów",    IF(     Q$2  ="-","",       IFERROR(  SUMIFS('Cash flow (Q)'!$E24:$CN24,'Cash flow (Q)'!$E$2:$CN$2,Q$2,'Cash flow (Q)'!$E$3:$CN$3,"&gt;="&amp;$C$2,'Cash flow (Q)'!$E$3:$CN$3,"&lt;="&amp;$C$3),"błąd")))</f>
        <v/>
      </c>
      <c r="R24" s="21" t="str">
        <f>IF(          $C$4 &lt;&gt;"-","błąd okresów",    IF(     R$2  ="-","",       IFERROR(  SUMIFS('Cash flow (Q)'!$E24:$CN24,'Cash flow (Q)'!$E$2:$CN$2,R$2,'Cash flow (Q)'!$E$3:$CN$3,"&gt;="&amp;$C$2,'Cash flow (Q)'!$E$3:$CN$3,"&lt;="&amp;$C$3),"błąd")))</f>
        <v/>
      </c>
      <c r="S24" s="21" t="str">
        <f>IF(          $C$4 &lt;&gt;"-","błąd okresów",    IF(     S$2  ="-","",       IFERROR(  SUMIFS('Cash flow (Q)'!$E24:$CN24,'Cash flow (Q)'!$E$2:$CN$2,S$2,'Cash flow (Q)'!$E$3:$CN$3,"&gt;="&amp;$C$2,'Cash flow (Q)'!$E$3:$CN$3,"&lt;="&amp;$C$3),"błąd")))</f>
        <v/>
      </c>
      <c r="T24" s="21" t="str">
        <f>IF(          $C$4 &lt;&gt;"-","błąd okresów",    IF(     T$2  ="-","",       IFERROR(  SUMIFS('Cash flow (Q)'!$E24:$CN24,'Cash flow (Q)'!$E$2:$CN$2,T$2,'Cash flow (Q)'!$E$3:$CN$3,"&gt;="&amp;$C$2,'Cash flow (Q)'!$E$3:$CN$3,"&lt;="&amp;$C$3),"błąd")))</f>
        <v/>
      </c>
      <c r="U24" s="21" t="str">
        <f>IF(          $C$4 &lt;&gt;"-","błąd okresów",    IF(     U$2  ="-","",       IFERROR(  SUMIFS('Cash flow (Q)'!$E24:$CN24,'Cash flow (Q)'!$E$2:$CN$2,U$2,'Cash flow (Q)'!$E$3:$CN$3,"&gt;="&amp;$C$2,'Cash flow (Q)'!$E$3:$CN$3,"&lt;="&amp;$C$3),"błąd")))</f>
        <v/>
      </c>
      <c r="V24" s="21" t="str">
        <f>IF(          $C$4 &lt;&gt;"-","błąd okresów",    IF(     V$2  ="-","",       IFERROR(  SUMIFS('Cash flow (Q)'!$E24:$CN24,'Cash flow (Q)'!$E$2:$CN$2,V$2,'Cash flow (Q)'!$E$3:$CN$3,"&gt;="&amp;$C$2,'Cash flow (Q)'!$E$3:$CN$3,"&lt;="&amp;$C$3),"błąd")))</f>
        <v/>
      </c>
      <c r="W24" s="21" t="str">
        <f>IF(          $C$4 &lt;&gt;"-","błąd okresów",    IF(     W$2  ="-","",       IFERROR(  SUMIFS('Cash flow (Q)'!$E24:$CN24,'Cash flow (Q)'!$E$2:$CN$2,W$2,'Cash flow (Q)'!$E$3:$CN$3,"&gt;="&amp;$C$2,'Cash flow (Q)'!$E$3:$CN$3,"&lt;="&amp;$C$3),"błąd")))</f>
        <v/>
      </c>
      <c r="X24" s="21" t="str">
        <f>IF(          $C$4 &lt;&gt;"-","błąd okresów",    IF(     X$2  ="-","",       IFERROR(  SUMIFS('Cash flow (Q)'!$E24:$CN24,'Cash flow (Q)'!$E$2:$CN$2,X$2,'Cash flow (Q)'!$E$3:$CN$3,"&gt;="&amp;$C$2,'Cash flow (Q)'!$E$3:$CN$3,"&lt;="&amp;$C$3),"błąd")))</f>
        <v/>
      </c>
      <c r="Y24" s="21" t="str">
        <f>IF(          $C$4 &lt;&gt;"-","błąd okresów",    IF(     Y$2  ="-","",       IFERROR(  SUMIFS('Cash flow (Q)'!$E24:$CN24,'Cash flow (Q)'!$E$2:$CN$2,Y$2,'Cash flow (Q)'!$E$3:$CN$3,"&gt;="&amp;$C$2,'Cash flow (Q)'!$E$3:$CN$3,"&lt;="&amp;$C$3),"błąd")))</f>
        <v/>
      </c>
      <c r="Z24" s="21" t="str">
        <f>IF(          $C$4 &lt;&gt;"-","błąd okresów",    IF(     Z$2  ="-","",       IFERROR(  SUMIFS('Cash flow (Q)'!$E24:$CN24,'Cash flow (Q)'!$E$2:$CN$2,Z$2,'Cash flow (Q)'!$E$3:$CN$3,"&gt;="&amp;$C$2,'Cash flow (Q)'!$E$3:$CN$3,"&lt;="&amp;$C$3),"błąd")))</f>
        <v/>
      </c>
      <c r="AA24" s="80"/>
      <c r="AC24" s="172">
        <f t="shared" ca="1" si="3"/>
        <v>-68554</v>
      </c>
      <c r="AE24" s="174">
        <f t="shared" ca="1" si="4"/>
        <v>-0.10492553671587905</v>
      </c>
    </row>
    <row r="25" spans="2:31">
      <c r="B25" s="14" t="str">
        <f>IF('Cash flow (Q)'!B25="","",'Cash flow (Q)'!B25)</f>
        <v>20.Zmiana stanu rezerw</v>
      </c>
      <c r="C25" s="21"/>
      <c r="D25" s="21"/>
      <c r="E25" s="21">
        <f>IF(          $C$4 &lt;&gt;"-","błąd okresów",    IF(     E$2  ="-","",       IFERROR(  SUMIFS('Cash flow (Q)'!$E25:$CN25,'Cash flow (Q)'!$E$2:$CN$2,E$2,'Cash flow (Q)'!$E$3:$CN$3,"&gt;="&amp;$C$2,'Cash flow (Q)'!$E$3:$CN$3,"&lt;="&amp;$C$3),"błąd")))</f>
        <v>1612</v>
      </c>
      <c r="F25" s="21">
        <f>IF(          $C$4 &lt;&gt;"-","błąd okresów",    IF(     F$2  ="-","",       IFERROR(  SUMIFS('Cash flow (Q)'!$E25:$CN25,'Cash flow (Q)'!$E$2:$CN$2,F$2,'Cash flow (Q)'!$E$3:$CN$3,"&gt;="&amp;$C$2,'Cash flow (Q)'!$E$3:$CN$3,"&lt;="&amp;$C$3),"błąd")))</f>
        <v>1281</v>
      </c>
      <c r="G25" s="21">
        <f>IF(          $C$4 &lt;&gt;"-","błąd okresów",    IF(     G$2  ="-","",       IFERROR(  SUMIFS('Cash flow (Q)'!$E25:$CN25,'Cash flow (Q)'!$E$2:$CN$2,G$2,'Cash flow (Q)'!$E$3:$CN$3,"&gt;="&amp;$C$2,'Cash flow (Q)'!$E$3:$CN$3,"&lt;="&amp;$C$3),"błąd")))</f>
        <v>4352</v>
      </c>
      <c r="H25" s="21">
        <f>IF(          $C$4 &lt;&gt;"-","błąd okresów",    IF(     H$2  ="-","",       IFERROR(  SUMIFS('Cash flow (Q)'!$E25:$CN25,'Cash flow (Q)'!$E$2:$CN$2,H$2,'Cash flow (Q)'!$E$3:$CN$3,"&gt;="&amp;$C$2,'Cash flow (Q)'!$E$3:$CN$3,"&lt;="&amp;$C$3),"błąd")))</f>
        <v>1242</v>
      </c>
      <c r="I25" s="21">
        <f>IF(          $C$4 &lt;&gt;"-","błąd okresów",    IF(     I$2  ="-","",       IFERROR(  SUMIFS('Cash flow (Q)'!$E25:$CN25,'Cash flow (Q)'!$E$2:$CN$2,I$2,'Cash flow (Q)'!$E$3:$CN$3,"&gt;="&amp;$C$2,'Cash flow (Q)'!$E$3:$CN$3,"&lt;="&amp;$C$3),"błąd")))</f>
        <v>3228</v>
      </c>
      <c r="J25" s="21">
        <f>IF(          $C$4 &lt;&gt;"-","błąd okresów",    IF(     J$2  ="-","",       IFERROR(  SUMIFS('Cash flow (Q)'!$E25:$CN25,'Cash flow (Q)'!$E$2:$CN$2,J$2,'Cash flow (Q)'!$E$3:$CN$3,"&gt;="&amp;$C$2,'Cash flow (Q)'!$E$3:$CN$3,"&lt;="&amp;$C$3),"błąd")))</f>
        <v>3254</v>
      </c>
      <c r="K25" s="21">
        <f>IF(          $C$4 &lt;&gt;"-","błąd okresów",    IF(     K$2  ="-","",       IFERROR(  SUMIFS('Cash flow (Q)'!$E25:$CN25,'Cash flow (Q)'!$E$2:$CN$2,K$2,'Cash flow (Q)'!$E$3:$CN$3,"&gt;="&amp;$C$2,'Cash flow (Q)'!$E$3:$CN$3,"&lt;="&amp;$C$3),"błąd")))</f>
        <v>5501</v>
      </c>
      <c r="L25" s="21">
        <f>IF(          $C$4 &lt;&gt;"-","błąd okresów",    IF(     L$2  ="-","",       IFERROR(  SUMIFS('Cash flow (Q)'!$E25:$CN25,'Cash flow (Q)'!$E$2:$CN$2,L$2,'Cash flow (Q)'!$E$3:$CN$3,"&gt;="&amp;$C$2,'Cash flow (Q)'!$E$3:$CN$3,"&lt;="&amp;$C$3),"błąd")))</f>
        <v>8977</v>
      </c>
      <c r="M25" s="21">
        <f>IF(          $C$4 &lt;&gt;"-","błąd okresów",    IF(     M$2  ="-","",       IFERROR(  SUMIFS('Cash flow (Q)'!$E25:$CN25,'Cash flow (Q)'!$E$2:$CN$2,M$2,'Cash flow (Q)'!$E$3:$CN$3,"&gt;="&amp;$C$2,'Cash flow (Q)'!$E$3:$CN$3,"&lt;="&amp;$C$3),"błąd")))</f>
        <v>8553</v>
      </c>
      <c r="N25" s="21">
        <f>IF(          $C$4 &lt;&gt;"-","błąd okresów",    IF(     N$2  ="-","",       IFERROR(  SUMIFS('Cash flow (Q)'!$E25:$CN25,'Cash flow (Q)'!$E$2:$CN$2,N$2,'Cash flow (Q)'!$E$3:$CN$3,"&gt;="&amp;$C$2,'Cash flow (Q)'!$E$3:$CN$3,"&lt;="&amp;$C$3),"błąd")))</f>
        <v>2075</v>
      </c>
      <c r="O25" s="21">
        <f>IF(          $C$4 &lt;&gt;"-","błąd okresów",    IF(     O$2  ="-","",       IFERROR(  SUMIFS('Cash flow (Q)'!$E25:$CN25,'Cash flow (Q)'!$E$2:$CN$2,O$2,'Cash flow (Q)'!$E$3:$CN$3,"&gt;="&amp;$C$2,'Cash flow (Q)'!$E$3:$CN$3,"&lt;="&amp;$C$3),"błąd")))</f>
        <v>15061</v>
      </c>
      <c r="P25" s="21">
        <f>IF(          $C$4 &lt;&gt;"-","błąd okresów",    IF(     P$2  ="-","",       IFERROR(  SUMIFS('Cash flow (Q)'!$E25:$CN25,'Cash flow (Q)'!$E$2:$CN$2,P$2,'Cash flow (Q)'!$E$3:$CN$3,"&gt;="&amp;$C$2,'Cash flow (Q)'!$E$3:$CN$3,"&lt;="&amp;$C$3),"błąd")))</f>
        <v>14144</v>
      </c>
      <c r="Q25" s="21" t="str">
        <f>IF(          $C$4 &lt;&gt;"-","błąd okresów",    IF(     Q$2  ="-","",       IFERROR(  SUMIFS('Cash flow (Q)'!$E25:$CN25,'Cash flow (Q)'!$E$2:$CN$2,Q$2,'Cash flow (Q)'!$E$3:$CN$3,"&gt;="&amp;$C$2,'Cash flow (Q)'!$E$3:$CN$3,"&lt;="&amp;$C$3),"błąd")))</f>
        <v/>
      </c>
      <c r="R25" s="21" t="str">
        <f>IF(          $C$4 &lt;&gt;"-","błąd okresów",    IF(     R$2  ="-","",       IFERROR(  SUMIFS('Cash flow (Q)'!$E25:$CN25,'Cash flow (Q)'!$E$2:$CN$2,R$2,'Cash flow (Q)'!$E$3:$CN$3,"&gt;="&amp;$C$2,'Cash flow (Q)'!$E$3:$CN$3,"&lt;="&amp;$C$3),"błąd")))</f>
        <v/>
      </c>
      <c r="S25" s="21" t="str">
        <f>IF(          $C$4 &lt;&gt;"-","błąd okresów",    IF(     S$2  ="-","",       IFERROR(  SUMIFS('Cash flow (Q)'!$E25:$CN25,'Cash flow (Q)'!$E$2:$CN$2,S$2,'Cash flow (Q)'!$E$3:$CN$3,"&gt;="&amp;$C$2,'Cash flow (Q)'!$E$3:$CN$3,"&lt;="&amp;$C$3),"błąd")))</f>
        <v/>
      </c>
      <c r="T25" s="21" t="str">
        <f>IF(          $C$4 &lt;&gt;"-","błąd okresów",    IF(     T$2  ="-","",       IFERROR(  SUMIFS('Cash flow (Q)'!$E25:$CN25,'Cash flow (Q)'!$E$2:$CN$2,T$2,'Cash flow (Q)'!$E$3:$CN$3,"&gt;="&amp;$C$2,'Cash flow (Q)'!$E$3:$CN$3,"&lt;="&amp;$C$3),"błąd")))</f>
        <v/>
      </c>
      <c r="U25" s="21" t="str">
        <f>IF(          $C$4 &lt;&gt;"-","błąd okresów",    IF(     U$2  ="-","",       IFERROR(  SUMIFS('Cash flow (Q)'!$E25:$CN25,'Cash flow (Q)'!$E$2:$CN$2,U$2,'Cash flow (Q)'!$E$3:$CN$3,"&gt;="&amp;$C$2,'Cash flow (Q)'!$E$3:$CN$3,"&lt;="&amp;$C$3),"błąd")))</f>
        <v/>
      </c>
      <c r="V25" s="21" t="str">
        <f>IF(          $C$4 &lt;&gt;"-","błąd okresów",    IF(     V$2  ="-","",       IFERROR(  SUMIFS('Cash flow (Q)'!$E25:$CN25,'Cash flow (Q)'!$E$2:$CN$2,V$2,'Cash flow (Q)'!$E$3:$CN$3,"&gt;="&amp;$C$2,'Cash flow (Q)'!$E$3:$CN$3,"&lt;="&amp;$C$3),"błąd")))</f>
        <v/>
      </c>
      <c r="W25" s="21" t="str">
        <f>IF(          $C$4 &lt;&gt;"-","błąd okresów",    IF(     W$2  ="-","",       IFERROR(  SUMIFS('Cash flow (Q)'!$E25:$CN25,'Cash flow (Q)'!$E$2:$CN$2,W$2,'Cash flow (Q)'!$E$3:$CN$3,"&gt;="&amp;$C$2,'Cash flow (Q)'!$E$3:$CN$3,"&lt;="&amp;$C$3),"błąd")))</f>
        <v/>
      </c>
      <c r="X25" s="21" t="str">
        <f>IF(          $C$4 &lt;&gt;"-","błąd okresów",    IF(     X$2  ="-","",       IFERROR(  SUMIFS('Cash flow (Q)'!$E25:$CN25,'Cash flow (Q)'!$E$2:$CN$2,X$2,'Cash flow (Q)'!$E$3:$CN$3,"&gt;="&amp;$C$2,'Cash flow (Q)'!$E$3:$CN$3,"&lt;="&amp;$C$3),"błąd")))</f>
        <v/>
      </c>
      <c r="Y25" s="21" t="str">
        <f>IF(          $C$4 &lt;&gt;"-","błąd okresów",    IF(     Y$2  ="-","",       IFERROR(  SUMIFS('Cash flow (Q)'!$E25:$CN25,'Cash flow (Q)'!$E$2:$CN$2,Y$2,'Cash flow (Q)'!$E$3:$CN$3,"&gt;="&amp;$C$2,'Cash flow (Q)'!$E$3:$CN$3,"&lt;="&amp;$C$3),"błąd")))</f>
        <v/>
      </c>
      <c r="Z25" s="21" t="str">
        <f>IF(          $C$4 &lt;&gt;"-","błąd okresów",    IF(     Z$2  ="-","",       IFERROR(  SUMIFS('Cash flow (Q)'!$E25:$CN25,'Cash flow (Q)'!$E$2:$CN$2,Z$2,'Cash flow (Q)'!$E$3:$CN$3,"&gt;="&amp;$C$2,'Cash flow (Q)'!$E$3:$CN$3,"&lt;="&amp;$C$3),"błąd")))</f>
        <v/>
      </c>
      <c r="AA25" s="80"/>
      <c r="AC25" s="172">
        <f t="shared" ca="1" si="3"/>
        <v>-917</v>
      </c>
      <c r="AE25" s="174">
        <f t="shared" ca="1" si="4"/>
        <v>0.93911426864086045</v>
      </c>
    </row>
    <row r="26" spans="2:31">
      <c r="B26" s="14" t="str">
        <f>IF('Cash flow (Q)'!B26="","",'Cash flow (Q)'!B26)</f>
        <v>21.Zmiana stanu rozliczeń międzyokresowych</v>
      </c>
      <c r="C26" s="21"/>
      <c r="D26" s="21"/>
      <c r="E26" s="21">
        <f>IF(          $C$4 &lt;&gt;"-","błąd okresów",    IF(     E$2  ="-","",       IFERROR(  SUMIFS('Cash flow (Q)'!$E26:$CN26,'Cash flow (Q)'!$E$2:$CN$2,E$2,'Cash flow (Q)'!$E$3:$CN$3,"&gt;="&amp;$C$2,'Cash flow (Q)'!$E$3:$CN$3,"&lt;="&amp;$C$3),"błąd")))</f>
        <v>4783</v>
      </c>
      <c r="F26" s="21">
        <f>IF(          $C$4 &lt;&gt;"-","błąd okresów",    IF(     F$2  ="-","",       IFERROR(  SUMIFS('Cash flow (Q)'!$E26:$CN26,'Cash flow (Q)'!$E$2:$CN$2,F$2,'Cash flow (Q)'!$E$3:$CN$3,"&gt;="&amp;$C$2,'Cash flow (Q)'!$E$3:$CN$3,"&lt;="&amp;$C$3),"błąd")))</f>
        <v>4615</v>
      </c>
      <c r="G26" s="21">
        <f>IF(          $C$4 &lt;&gt;"-","błąd okresów",    IF(     G$2  ="-","",       IFERROR(  SUMIFS('Cash flow (Q)'!$E26:$CN26,'Cash flow (Q)'!$E$2:$CN$2,G$2,'Cash flow (Q)'!$E$3:$CN$3,"&gt;="&amp;$C$2,'Cash flow (Q)'!$E$3:$CN$3,"&lt;="&amp;$C$3),"błąd")))</f>
        <v>1839</v>
      </c>
      <c r="H26" s="21">
        <f>IF(          $C$4 &lt;&gt;"-","błąd okresów",    IF(     H$2  ="-","",       IFERROR(  SUMIFS('Cash flow (Q)'!$E26:$CN26,'Cash flow (Q)'!$E$2:$CN$2,H$2,'Cash flow (Q)'!$E$3:$CN$3,"&gt;="&amp;$C$2,'Cash flow (Q)'!$E$3:$CN$3,"&lt;="&amp;$C$3),"błąd")))</f>
        <v>6231</v>
      </c>
      <c r="I26" s="21">
        <f>IF(          $C$4 &lt;&gt;"-","błąd okresów",    IF(     I$2  ="-","",       IFERROR(  SUMIFS('Cash flow (Q)'!$E26:$CN26,'Cash flow (Q)'!$E$2:$CN$2,I$2,'Cash flow (Q)'!$E$3:$CN$3,"&gt;="&amp;$C$2,'Cash flow (Q)'!$E$3:$CN$3,"&lt;="&amp;$C$3),"błąd")))</f>
        <v>5813</v>
      </c>
      <c r="J26" s="21">
        <f>IF(          $C$4 &lt;&gt;"-","błąd okresów",    IF(     J$2  ="-","",       IFERROR(  SUMIFS('Cash flow (Q)'!$E26:$CN26,'Cash flow (Q)'!$E$2:$CN$2,J$2,'Cash flow (Q)'!$E$3:$CN$3,"&gt;="&amp;$C$2,'Cash flow (Q)'!$E$3:$CN$3,"&lt;="&amp;$C$3),"błąd")))</f>
        <v>8004</v>
      </c>
      <c r="K26" s="21">
        <f>IF(          $C$4 &lt;&gt;"-","błąd okresów",    IF(     K$2  ="-","",       IFERROR(  SUMIFS('Cash flow (Q)'!$E26:$CN26,'Cash flow (Q)'!$E$2:$CN$2,K$2,'Cash flow (Q)'!$E$3:$CN$3,"&gt;="&amp;$C$2,'Cash flow (Q)'!$E$3:$CN$3,"&lt;="&amp;$C$3),"błąd")))</f>
        <v>12082</v>
      </c>
      <c r="L26" s="21">
        <f>IF(          $C$4 &lt;&gt;"-","błąd okresów",    IF(     L$2  ="-","",       IFERROR(  SUMIFS('Cash flow (Q)'!$E26:$CN26,'Cash flow (Q)'!$E$2:$CN$2,L$2,'Cash flow (Q)'!$E$3:$CN$3,"&gt;="&amp;$C$2,'Cash flow (Q)'!$E$3:$CN$3,"&lt;="&amp;$C$3),"błąd")))</f>
        <v>7087</v>
      </c>
      <c r="M26" s="21">
        <f>IF(          $C$4 &lt;&gt;"-","błąd okresów",    IF(     M$2  ="-","",       IFERROR(  SUMIFS('Cash flow (Q)'!$E26:$CN26,'Cash flow (Q)'!$E$2:$CN$2,M$2,'Cash flow (Q)'!$E$3:$CN$3,"&gt;="&amp;$C$2,'Cash flow (Q)'!$E$3:$CN$3,"&lt;="&amp;$C$3),"błąd")))</f>
        <v>0</v>
      </c>
      <c r="N26" s="21">
        <f>IF(          $C$4 &lt;&gt;"-","błąd okresów",    IF(     N$2  ="-","",       IFERROR(  SUMIFS('Cash flow (Q)'!$E26:$CN26,'Cash flow (Q)'!$E$2:$CN$2,N$2,'Cash flow (Q)'!$E$3:$CN$3,"&gt;="&amp;$C$2,'Cash flow (Q)'!$E$3:$CN$3,"&lt;="&amp;$C$3),"błąd")))</f>
        <v>0</v>
      </c>
      <c r="O26" s="21">
        <f>IF(          $C$4 &lt;&gt;"-","błąd okresów",    IF(     O$2  ="-","",       IFERROR(  SUMIFS('Cash flow (Q)'!$E26:$CN26,'Cash flow (Q)'!$E$2:$CN$2,O$2,'Cash flow (Q)'!$E$3:$CN$3,"&gt;="&amp;$C$2,'Cash flow (Q)'!$E$3:$CN$3,"&lt;="&amp;$C$3),"błąd")))</f>
        <v>0</v>
      </c>
      <c r="P26" s="21">
        <f>IF(          $C$4 &lt;&gt;"-","błąd okresów",    IF(     P$2  ="-","",       IFERROR(  SUMIFS('Cash flow (Q)'!$E26:$CN26,'Cash flow (Q)'!$E$2:$CN$2,P$2,'Cash flow (Q)'!$E$3:$CN$3,"&gt;="&amp;$C$2,'Cash flow (Q)'!$E$3:$CN$3,"&lt;="&amp;$C$3),"błąd")))</f>
        <v>0</v>
      </c>
      <c r="Q26" s="21" t="str">
        <f>IF(          $C$4 &lt;&gt;"-","błąd okresów",    IF(     Q$2  ="-","",       IFERROR(  SUMIFS('Cash flow (Q)'!$E26:$CN26,'Cash flow (Q)'!$E$2:$CN$2,Q$2,'Cash flow (Q)'!$E$3:$CN$3,"&gt;="&amp;$C$2,'Cash flow (Q)'!$E$3:$CN$3,"&lt;="&amp;$C$3),"błąd")))</f>
        <v/>
      </c>
      <c r="R26" s="21" t="str">
        <f>IF(          $C$4 &lt;&gt;"-","błąd okresów",    IF(     R$2  ="-","",       IFERROR(  SUMIFS('Cash flow (Q)'!$E26:$CN26,'Cash flow (Q)'!$E$2:$CN$2,R$2,'Cash flow (Q)'!$E$3:$CN$3,"&gt;="&amp;$C$2,'Cash flow (Q)'!$E$3:$CN$3,"&lt;="&amp;$C$3),"błąd")))</f>
        <v/>
      </c>
      <c r="S26" s="21" t="str">
        <f>IF(          $C$4 &lt;&gt;"-","błąd okresów",    IF(     S$2  ="-","",       IFERROR(  SUMIFS('Cash flow (Q)'!$E26:$CN26,'Cash flow (Q)'!$E$2:$CN$2,S$2,'Cash flow (Q)'!$E$3:$CN$3,"&gt;="&amp;$C$2,'Cash flow (Q)'!$E$3:$CN$3,"&lt;="&amp;$C$3),"błąd")))</f>
        <v/>
      </c>
      <c r="T26" s="21" t="str">
        <f>IF(          $C$4 &lt;&gt;"-","błąd okresów",    IF(     T$2  ="-","",       IFERROR(  SUMIFS('Cash flow (Q)'!$E26:$CN26,'Cash flow (Q)'!$E$2:$CN$2,T$2,'Cash flow (Q)'!$E$3:$CN$3,"&gt;="&amp;$C$2,'Cash flow (Q)'!$E$3:$CN$3,"&lt;="&amp;$C$3),"błąd")))</f>
        <v/>
      </c>
      <c r="U26" s="21" t="str">
        <f>IF(          $C$4 &lt;&gt;"-","błąd okresów",    IF(     U$2  ="-","",       IFERROR(  SUMIFS('Cash flow (Q)'!$E26:$CN26,'Cash flow (Q)'!$E$2:$CN$2,U$2,'Cash flow (Q)'!$E$3:$CN$3,"&gt;="&amp;$C$2,'Cash flow (Q)'!$E$3:$CN$3,"&lt;="&amp;$C$3),"błąd")))</f>
        <v/>
      </c>
      <c r="V26" s="21" t="str">
        <f>IF(          $C$4 &lt;&gt;"-","błąd okresów",    IF(     V$2  ="-","",       IFERROR(  SUMIFS('Cash flow (Q)'!$E26:$CN26,'Cash flow (Q)'!$E$2:$CN$2,V$2,'Cash flow (Q)'!$E$3:$CN$3,"&gt;="&amp;$C$2,'Cash flow (Q)'!$E$3:$CN$3,"&lt;="&amp;$C$3),"błąd")))</f>
        <v/>
      </c>
      <c r="W26" s="21" t="str">
        <f>IF(          $C$4 &lt;&gt;"-","błąd okresów",    IF(     W$2  ="-","",       IFERROR(  SUMIFS('Cash flow (Q)'!$E26:$CN26,'Cash flow (Q)'!$E$2:$CN$2,W$2,'Cash flow (Q)'!$E$3:$CN$3,"&gt;="&amp;$C$2,'Cash flow (Q)'!$E$3:$CN$3,"&lt;="&amp;$C$3),"błąd")))</f>
        <v/>
      </c>
      <c r="X26" s="21" t="str">
        <f>IF(          $C$4 &lt;&gt;"-","błąd okresów",    IF(     X$2  ="-","",       IFERROR(  SUMIFS('Cash flow (Q)'!$E26:$CN26,'Cash flow (Q)'!$E$2:$CN$2,X$2,'Cash flow (Q)'!$E$3:$CN$3,"&gt;="&amp;$C$2,'Cash flow (Q)'!$E$3:$CN$3,"&lt;="&amp;$C$3),"błąd")))</f>
        <v/>
      </c>
      <c r="Y26" s="21" t="str">
        <f>IF(          $C$4 &lt;&gt;"-","błąd okresów",    IF(     Y$2  ="-","",       IFERROR(  SUMIFS('Cash flow (Q)'!$E26:$CN26,'Cash flow (Q)'!$E$2:$CN$2,Y$2,'Cash flow (Q)'!$E$3:$CN$3,"&gt;="&amp;$C$2,'Cash flow (Q)'!$E$3:$CN$3,"&lt;="&amp;$C$3),"błąd")))</f>
        <v/>
      </c>
      <c r="Z26" s="21" t="str">
        <f>IF(          $C$4 &lt;&gt;"-","błąd okresów",    IF(     Z$2  ="-","",       IFERROR(  SUMIFS('Cash flow (Q)'!$E26:$CN26,'Cash flow (Q)'!$E$2:$CN$2,Z$2,'Cash flow (Q)'!$E$3:$CN$3,"&gt;="&amp;$C$2,'Cash flow (Q)'!$E$3:$CN$3,"&lt;="&amp;$C$3),"błąd")))</f>
        <v/>
      </c>
      <c r="AA26" s="80"/>
      <c r="AC26" s="172">
        <f t="shared" ca="1" si="3"/>
        <v>0</v>
      </c>
      <c r="AE26" s="174" t="str">
        <f t="shared" ca="1" si="4"/>
        <v/>
      </c>
    </row>
    <row r="27" spans="2:31">
      <c r="B27" s="18" t="str">
        <f>IF('Cash flow (Q)'!B27="","",'Cash flow (Q)'!B27)</f>
        <v>22.Środki pieniężne wygenerowane w toku działalności operacyjnej</v>
      </c>
      <c r="C27" s="36"/>
      <c r="D27" s="36"/>
      <c r="E27" s="36">
        <f>IF(          $C$4 &lt;&gt;"-","błąd okresów",    IF(     E$2  ="-","",       IFERROR(  SUMIFS('Cash flow (Q)'!$E27:$CN27,'Cash flow (Q)'!$E$2:$CN$2,E$2,'Cash flow (Q)'!$E$3:$CN$3,"&gt;="&amp;$C$2,'Cash flow (Q)'!$E$3:$CN$3,"&lt;="&amp;$C$3),"błąd")))</f>
        <v>44468</v>
      </c>
      <c r="F27" s="36">
        <f>IF(          $C$4 &lt;&gt;"-","błąd okresów",    IF(     F$2  ="-","",       IFERROR(  SUMIFS('Cash flow (Q)'!$E27:$CN27,'Cash flow (Q)'!$E$2:$CN$2,F$2,'Cash flow (Q)'!$E$3:$CN$3,"&gt;="&amp;$C$2,'Cash flow (Q)'!$E$3:$CN$3,"&lt;="&amp;$C$3),"błąd")))</f>
        <v>56234</v>
      </c>
      <c r="G27" s="36">
        <f>IF(          $C$4 &lt;&gt;"-","błąd okresów",    IF(     G$2  ="-","",       IFERROR(  SUMIFS('Cash flow (Q)'!$E27:$CN27,'Cash flow (Q)'!$E$2:$CN$2,G$2,'Cash flow (Q)'!$E$3:$CN$3,"&gt;="&amp;$C$2,'Cash flow (Q)'!$E$3:$CN$3,"&lt;="&amp;$C$3),"błąd")))</f>
        <v>51271</v>
      </c>
      <c r="H27" s="36">
        <f>IF(          $C$4 &lt;&gt;"-","błąd okresów",    IF(     H$2  ="-","",       IFERROR(  SUMIFS('Cash flow (Q)'!$E27:$CN27,'Cash flow (Q)'!$E$2:$CN$2,H$2,'Cash flow (Q)'!$E$3:$CN$3,"&gt;="&amp;$C$2,'Cash flow (Q)'!$E$3:$CN$3,"&lt;="&amp;$C$3),"błąd")))</f>
        <v>50376</v>
      </c>
      <c r="I27" s="36">
        <f>IF(          $C$4 &lt;&gt;"-","błąd okresów",    IF(     I$2  ="-","",       IFERROR(  SUMIFS('Cash flow (Q)'!$E27:$CN27,'Cash flow (Q)'!$E$2:$CN$2,I$2,'Cash flow (Q)'!$E$3:$CN$3,"&gt;="&amp;$C$2,'Cash flow (Q)'!$E$3:$CN$3,"&lt;="&amp;$C$3),"błąd")))</f>
        <v>46851</v>
      </c>
      <c r="J27" s="36">
        <f>IF(          $C$4 &lt;&gt;"-","błąd okresów",    IF(     J$2  ="-","",       IFERROR(  SUMIFS('Cash flow (Q)'!$E27:$CN27,'Cash flow (Q)'!$E$2:$CN$2,J$2,'Cash flow (Q)'!$E$3:$CN$3,"&gt;="&amp;$C$2,'Cash flow (Q)'!$E$3:$CN$3,"&lt;="&amp;$C$3),"błąd")))</f>
        <v>64976</v>
      </c>
      <c r="K27" s="36">
        <f>IF(          $C$4 &lt;&gt;"-","błąd okresów",    IF(     K$2  ="-","",       IFERROR(  SUMIFS('Cash flow (Q)'!$E27:$CN27,'Cash flow (Q)'!$E$2:$CN$2,K$2,'Cash flow (Q)'!$E$3:$CN$3,"&gt;="&amp;$C$2,'Cash flow (Q)'!$E$3:$CN$3,"&lt;="&amp;$C$3),"błąd")))</f>
        <v>85064</v>
      </c>
      <c r="L27" s="36">
        <f>IF(          $C$4 &lt;&gt;"-","błąd okresów",    IF(     L$2  ="-","",       IFERROR(  SUMIFS('Cash flow (Q)'!$E27:$CN27,'Cash flow (Q)'!$E$2:$CN$2,L$2,'Cash flow (Q)'!$E$3:$CN$3,"&gt;="&amp;$C$2,'Cash flow (Q)'!$E$3:$CN$3,"&lt;="&amp;$C$3),"błąd")))</f>
        <v>138161</v>
      </c>
      <c r="M27" s="36">
        <f>IF(          $C$4 &lt;&gt;"-","błąd okresów",    IF(     M$2  ="-","",       IFERROR(  SUMIFS('Cash flow (Q)'!$E27:$CN27,'Cash flow (Q)'!$E$2:$CN$2,M$2,'Cash flow (Q)'!$E$3:$CN$3,"&gt;="&amp;$C$2,'Cash flow (Q)'!$E$3:$CN$3,"&lt;="&amp;$C$3),"błąd")))</f>
        <v>121042</v>
      </c>
      <c r="N27" s="36">
        <f>IF(          $C$4 &lt;&gt;"-","błąd okresów",    IF(     N$2  ="-","",       IFERROR(  SUMIFS('Cash flow (Q)'!$E27:$CN27,'Cash flow (Q)'!$E$2:$CN$2,N$2,'Cash flow (Q)'!$E$3:$CN$3,"&gt;="&amp;$C$2,'Cash flow (Q)'!$E$3:$CN$3,"&lt;="&amp;$C$3),"błąd")))</f>
        <v>96189</v>
      </c>
      <c r="O27" s="36">
        <f>IF(          $C$4 &lt;&gt;"-","błąd okresów",    IF(     O$2  ="-","",       IFERROR(  SUMIFS('Cash flow (Q)'!$E27:$CN27,'Cash flow (Q)'!$E$2:$CN$2,O$2,'Cash flow (Q)'!$E$3:$CN$3,"&gt;="&amp;$C$2,'Cash flow (Q)'!$E$3:$CN$3,"&lt;="&amp;$C$3),"błąd")))</f>
        <v>187961</v>
      </c>
      <c r="P27" s="36">
        <f>IF(          $C$4 &lt;&gt;"-","błąd okresów",    IF(     P$2  ="-","",       IFERROR(  SUMIFS('Cash flow (Q)'!$E27:$CN27,'Cash flow (Q)'!$E$2:$CN$2,P$2,'Cash flow (Q)'!$E$3:$CN$3,"&gt;="&amp;$C$2,'Cash flow (Q)'!$E$3:$CN$3,"&lt;="&amp;$C$3),"błąd")))</f>
        <v>88829</v>
      </c>
      <c r="Q27" s="36" t="str">
        <f>IF(          $C$4 &lt;&gt;"-","błąd okresów",    IF(     Q$2  ="-","",       IFERROR(  SUMIFS('Cash flow (Q)'!$E27:$CN27,'Cash flow (Q)'!$E$2:$CN$2,Q$2,'Cash flow (Q)'!$E$3:$CN$3,"&gt;="&amp;$C$2,'Cash flow (Q)'!$E$3:$CN$3,"&lt;="&amp;$C$3),"błąd")))</f>
        <v/>
      </c>
      <c r="R27" s="36" t="str">
        <f>IF(          $C$4 &lt;&gt;"-","błąd okresów",    IF(     R$2  ="-","",       IFERROR(  SUMIFS('Cash flow (Q)'!$E27:$CN27,'Cash flow (Q)'!$E$2:$CN$2,R$2,'Cash flow (Q)'!$E$3:$CN$3,"&gt;="&amp;$C$2,'Cash flow (Q)'!$E$3:$CN$3,"&lt;="&amp;$C$3),"błąd")))</f>
        <v/>
      </c>
      <c r="S27" s="36" t="str">
        <f>IF(          $C$4 &lt;&gt;"-","błąd okresów",    IF(     S$2  ="-","",       IFERROR(  SUMIFS('Cash flow (Q)'!$E27:$CN27,'Cash flow (Q)'!$E$2:$CN$2,S$2,'Cash flow (Q)'!$E$3:$CN$3,"&gt;="&amp;$C$2,'Cash flow (Q)'!$E$3:$CN$3,"&lt;="&amp;$C$3),"błąd")))</f>
        <v/>
      </c>
      <c r="T27" s="36" t="str">
        <f>IF(          $C$4 &lt;&gt;"-","błąd okresów",    IF(     T$2  ="-","",       IFERROR(  SUMIFS('Cash flow (Q)'!$E27:$CN27,'Cash flow (Q)'!$E$2:$CN$2,T$2,'Cash flow (Q)'!$E$3:$CN$3,"&gt;="&amp;$C$2,'Cash flow (Q)'!$E$3:$CN$3,"&lt;="&amp;$C$3),"błąd")))</f>
        <v/>
      </c>
      <c r="U27" s="36" t="str">
        <f>IF(          $C$4 &lt;&gt;"-","błąd okresów",    IF(     U$2  ="-","",       IFERROR(  SUMIFS('Cash flow (Q)'!$E27:$CN27,'Cash flow (Q)'!$E$2:$CN$2,U$2,'Cash flow (Q)'!$E$3:$CN$3,"&gt;="&amp;$C$2,'Cash flow (Q)'!$E$3:$CN$3,"&lt;="&amp;$C$3),"błąd")))</f>
        <v/>
      </c>
      <c r="V27" s="36" t="str">
        <f>IF(          $C$4 &lt;&gt;"-","błąd okresów",    IF(     V$2  ="-","",       IFERROR(  SUMIFS('Cash flow (Q)'!$E27:$CN27,'Cash flow (Q)'!$E$2:$CN$2,V$2,'Cash flow (Q)'!$E$3:$CN$3,"&gt;="&amp;$C$2,'Cash flow (Q)'!$E$3:$CN$3,"&lt;="&amp;$C$3),"błąd")))</f>
        <v/>
      </c>
      <c r="W27" s="36" t="str">
        <f>IF(          $C$4 &lt;&gt;"-","błąd okresów",    IF(     W$2  ="-","",       IFERROR(  SUMIFS('Cash flow (Q)'!$E27:$CN27,'Cash flow (Q)'!$E$2:$CN$2,W$2,'Cash flow (Q)'!$E$3:$CN$3,"&gt;="&amp;$C$2,'Cash flow (Q)'!$E$3:$CN$3,"&lt;="&amp;$C$3),"błąd")))</f>
        <v/>
      </c>
      <c r="X27" s="36" t="str">
        <f>IF(          $C$4 &lt;&gt;"-","błąd okresów",    IF(     X$2  ="-","",       IFERROR(  SUMIFS('Cash flow (Q)'!$E27:$CN27,'Cash flow (Q)'!$E$2:$CN$2,X$2,'Cash flow (Q)'!$E$3:$CN$3,"&gt;="&amp;$C$2,'Cash flow (Q)'!$E$3:$CN$3,"&lt;="&amp;$C$3),"błąd")))</f>
        <v/>
      </c>
      <c r="Y27" s="36" t="str">
        <f>IF(          $C$4 &lt;&gt;"-","błąd okresów",    IF(     Y$2  ="-","",       IFERROR(  SUMIFS('Cash flow (Q)'!$E27:$CN27,'Cash flow (Q)'!$E$2:$CN$2,Y$2,'Cash flow (Q)'!$E$3:$CN$3,"&gt;="&amp;$C$2,'Cash flow (Q)'!$E$3:$CN$3,"&lt;="&amp;$C$3),"błąd")))</f>
        <v/>
      </c>
      <c r="Z27" s="36" t="str">
        <f>IF(          $C$4 &lt;&gt;"-","błąd okresów",    IF(     Z$2  ="-","",       IFERROR(  SUMIFS('Cash flow (Q)'!$E27:$CN27,'Cash flow (Q)'!$E$2:$CN$2,Z$2,'Cash flow (Q)'!$E$3:$CN$3,"&gt;="&amp;$C$2,'Cash flow (Q)'!$E$3:$CN$3,"&lt;="&amp;$C$3),"błąd")))</f>
        <v/>
      </c>
      <c r="AA27" s="80"/>
      <c r="AC27" s="172">
        <f t="shared" ca="1" si="3"/>
        <v>-99132</v>
      </c>
      <c r="AE27" s="174">
        <f t="shared" ca="1" si="4"/>
        <v>0.47259271870228398</v>
      </c>
    </row>
    <row r="28" spans="2:31" ht="30" customHeight="1">
      <c r="B28" s="14" t="str">
        <f>IF('Cash flow (Q)'!B28="","",'Cash flow (Q)'!B28)</f>
        <v>23.Zapłacony podatek dochodowy</v>
      </c>
      <c r="C28" s="21"/>
      <c r="D28" s="21"/>
      <c r="E28" s="21">
        <f>IF(          $C$4 &lt;&gt;"-","błąd okresów",    IF(     E$2  ="-","",       IFERROR(  SUMIFS('Cash flow (Q)'!$E28:$CN28,'Cash flow (Q)'!$E$2:$CN$2,E$2,'Cash flow (Q)'!$E$3:$CN$3,"&gt;="&amp;$C$2,'Cash flow (Q)'!$E$3:$CN$3,"&lt;="&amp;$C$3),"błąd")))</f>
        <v>-4753</v>
      </c>
      <c r="F28" s="21">
        <f>IF(          $C$4 &lt;&gt;"-","błąd okresów",    IF(     F$2  ="-","",       IFERROR(  SUMIFS('Cash flow (Q)'!$E28:$CN28,'Cash flow (Q)'!$E$2:$CN$2,F$2,'Cash flow (Q)'!$E$3:$CN$3,"&gt;="&amp;$C$2,'Cash flow (Q)'!$E$3:$CN$3,"&lt;="&amp;$C$3),"błąd")))</f>
        <v>-7493</v>
      </c>
      <c r="G28" s="21">
        <f>IF(          $C$4 &lt;&gt;"-","błąd okresów",    IF(     G$2  ="-","",       IFERROR(  SUMIFS('Cash flow (Q)'!$E28:$CN28,'Cash flow (Q)'!$E$2:$CN$2,G$2,'Cash flow (Q)'!$E$3:$CN$3,"&gt;="&amp;$C$2,'Cash flow (Q)'!$E$3:$CN$3,"&lt;="&amp;$C$3),"błąd")))</f>
        <v>-6832</v>
      </c>
      <c r="H28" s="21">
        <f>IF(          $C$4 &lt;&gt;"-","błąd okresów",    IF(     H$2  ="-","",       IFERROR(  SUMIFS('Cash flow (Q)'!$E28:$CN28,'Cash flow (Q)'!$E$2:$CN$2,H$2,'Cash flow (Q)'!$E$3:$CN$3,"&gt;="&amp;$C$2,'Cash flow (Q)'!$E$3:$CN$3,"&lt;="&amp;$C$3),"błąd")))</f>
        <v>-7104</v>
      </c>
      <c r="I28" s="21">
        <f>IF(          $C$4 &lt;&gt;"-","błąd okresów",    IF(     I$2  ="-","",       IFERROR(  SUMIFS('Cash flow (Q)'!$E28:$CN28,'Cash flow (Q)'!$E$2:$CN$2,I$2,'Cash flow (Q)'!$E$3:$CN$3,"&gt;="&amp;$C$2,'Cash flow (Q)'!$E$3:$CN$3,"&lt;="&amp;$C$3),"błąd")))</f>
        <v>-8011</v>
      </c>
      <c r="J28" s="21">
        <f>IF(          $C$4 &lt;&gt;"-","błąd okresów",    IF(     J$2  ="-","",       IFERROR(  SUMIFS('Cash flow (Q)'!$E28:$CN28,'Cash flow (Q)'!$E$2:$CN$2,J$2,'Cash flow (Q)'!$E$3:$CN$3,"&gt;="&amp;$C$2,'Cash flow (Q)'!$E$3:$CN$3,"&lt;="&amp;$C$3),"błąd")))</f>
        <v>-10327</v>
      </c>
      <c r="K28" s="21">
        <f>IF(          $C$4 &lt;&gt;"-","błąd okresów",    IF(     K$2  ="-","",       IFERROR(  SUMIFS('Cash flow (Q)'!$E28:$CN28,'Cash flow (Q)'!$E$2:$CN$2,K$2,'Cash flow (Q)'!$E$3:$CN$3,"&gt;="&amp;$C$2,'Cash flow (Q)'!$E$3:$CN$3,"&lt;="&amp;$C$3),"błąd")))</f>
        <v>-12969</v>
      </c>
      <c r="L28" s="21">
        <f>IF(          $C$4 &lt;&gt;"-","błąd okresów",    IF(     L$2  ="-","",       IFERROR(  SUMIFS('Cash flow (Q)'!$E28:$CN28,'Cash flow (Q)'!$E$2:$CN$2,L$2,'Cash flow (Q)'!$E$3:$CN$3,"&gt;="&amp;$C$2,'Cash flow (Q)'!$E$3:$CN$3,"&lt;="&amp;$C$3),"błąd")))</f>
        <v>-16270</v>
      </c>
      <c r="M28" s="21">
        <f>IF(          $C$4 &lt;&gt;"-","błąd okresów",    IF(     M$2  ="-","",       IFERROR(  SUMIFS('Cash flow (Q)'!$E28:$CN28,'Cash flow (Q)'!$E$2:$CN$2,M$2,'Cash flow (Q)'!$E$3:$CN$3,"&gt;="&amp;$C$2,'Cash flow (Q)'!$E$3:$CN$3,"&lt;="&amp;$C$3),"błąd")))</f>
        <v>-13326</v>
      </c>
      <c r="N28" s="21">
        <f>IF(          $C$4 &lt;&gt;"-","błąd okresów",    IF(     N$2  ="-","",       IFERROR(  SUMIFS('Cash flow (Q)'!$E28:$CN28,'Cash flow (Q)'!$E$2:$CN$2,N$2,'Cash flow (Q)'!$E$3:$CN$3,"&gt;="&amp;$C$2,'Cash flow (Q)'!$E$3:$CN$3,"&lt;="&amp;$C$3),"błąd")))</f>
        <v>-20464</v>
      </c>
      <c r="O28" s="21">
        <f>IF(          $C$4 &lt;&gt;"-","błąd okresów",    IF(     O$2  ="-","",       IFERROR(  SUMIFS('Cash flow (Q)'!$E28:$CN28,'Cash flow (Q)'!$E$2:$CN$2,O$2,'Cash flow (Q)'!$E$3:$CN$3,"&gt;="&amp;$C$2,'Cash flow (Q)'!$E$3:$CN$3,"&lt;="&amp;$C$3),"błąd")))</f>
        <v>-20004</v>
      </c>
      <c r="P28" s="21">
        <f>IF(          $C$4 &lt;&gt;"-","błąd okresów",    IF(     P$2  ="-","",       IFERROR(  SUMIFS('Cash flow (Q)'!$E28:$CN28,'Cash flow (Q)'!$E$2:$CN$2,P$2,'Cash flow (Q)'!$E$3:$CN$3,"&gt;="&amp;$C$2,'Cash flow (Q)'!$E$3:$CN$3,"&lt;="&amp;$C$3),"błąd")))</f>
        <v>-12765</v>
      </c>
      <c r="Q28" s="21" t="str">
        <f>IF(          $C$4 &lt;&gt;"-","błąd okresów",    IF(     Q$2  ="-","",       IFERROR(  SUMIFS('Cash flow (Q)'!$E28:$CN28,'Cash flow (Q)'!$E$2:$CN$2,Q$2,'Cash flow (Q)'!$E$3:$CN$3,"&gt;="&amp;$C$2,'Cash flow (Q)'!$E$3:$CN$3,"&lt;="&amp;$C$3),"błąd")))</f>
        <v/>
      </c>
      <c r="R28" s="21" t="str">
        <f>IF(          $C$4 &lt;&gt;"-","błąd okresów",    IF(     R$2  ="-","",       IFERROR(  SUMIFS('Cash flow (Q)'!$E28:$CN28,'Cash flow (Q)'!$E$2:$CN$2,R$2,'Cash flow (Q)'!$E$3:$CN$3,"&gt;="&amp;$C$2,'Cash flow (Q)'!$E$3:$CN$3,"&lt;="&amp;$C$3),"błąd")))</f>
        <v/>
      </c>
      <c r="S28" s="21" t="str">
        <f>IF(          $C$4 &lt;&gt;"-","błąd okresów",    IF(     S$2  ="-","",       IFERROR(  SUMIFS('Cash flow (Q)'!$E28:$CN28,'Cash flow (Q)'!$E$2:$CN$2,S$2,'Cash flow (Q)'!$E$3:$CN$3,"&gt;="&amp;$C$2,'Cash flow (Q)'!$E$3:$CN$3,"&lt;="&amp;$C$3),"błąd")))</f>
        <v/>
      </c>
      <c r="T28" s="21" t="str">
        <f>IF(          $C$4 &lt;&gt;"-","błąd okresów",    IF(     T$2  ="-","",       IFERROR(  SUMIFS('Cash flow (Q)'!$E28:$CN28,'Cash flow (Q)'!$E$2:$CN$2,T$2,'Cash flow (Q)'!$E$3:$CN$3,"&gt;="&amp;$C$2,'Cash flow (Q)'!$E$3:$CN$3,"&lt;="&amp;$C$3),"błąd")))</f>
        <v/>
      </c>
      <c r="U28" s="21" t="str">
        <f>IF(          $C$4 &lt;&gt;"-","błąd okresów",    IF(     U$2  ="-","",       IFERROR(  SUMIFS('Cash flow (Q)'!$E28:$CN28,'Cash flow (Q)'!$E$2:$CN$2,U$2,'Cash flow (Q)'!$E$3:$CN$3,"&gt;="&amp;$C$2,'Cash flow (Q)'!$E$3:$CN$3,"&lt;="&amp;$C$3),"błąd")))</f>
        <v/>
      </c>
      <c r="V28" s="21" t="str">
        <f>IF(          $C$4 &lt;&gt;"-","błąd okresów",    IF(     V$2  ="-","",       IFERROR(  SUMIFS('Cash flow (Q)'!$E28:$CN28,'Cash flow (Q)'!$E$2:$CN$2,V$2,'Cash flow (Q)'!$E$3:$CN$3,"&gt;="&amp;$C$2,'Cash flow (Q)'!$E$3:$CN$3,"&lt;="&amp;$C$3),"błąd")))</f>
        <v/>
      </c>
      <c r="W28" s="21" t="str">
        <f>IF(          $C$4 &lt;&gt;"-","błąd okresów",    IF(     W$2  ="-","",       IFERROR(  SUMIFS('Cash flow (Q)'!$E28:$CN28,'Cash flow (Q)'!$E$2:$CN$2,W$2,'Cash flow (Q)'!$E$3:$CN$3,"&gt;="&amp;$C$2,'Cash flow (Q)'!$E$3:$CN$3,"&lt;="&amp;$C$3),"błąd")))</f>
        <v/>
      </c>
      <c r="X28" s="21" t="str">
        <f>IF(          $C$4 &lt;&gt;"-","błąd okresów",    IF(     X$2  ="-","",       IFERROR(  SUMIFS('Cash flow (Q)'!$E28:$CN28,'Cash flow (Q)'!$E$2:$CN$2,X$2,'Cash flow (Q)'!$E$3:$CN$3,"&gt;="&amp;$C$2,'Cash flow (Q)'!$E$3:$CN$3,"&lt;="&amp;$C$3),"błąd")))</f>
        <v/>
      </c>
      <c r="Y28" s="21" t="str">
        <f>IF(          $C$4 &lt;&gt;"-","błąd okresów",    IF(     Y$2  ="-","",       IFERROR(  SUMIFS('Cash flow (Q)'!$E28:$CN28,'Cash flow (Q)'!$E$2:$CN$2,Y$2,'Cash flow (Q)'!$E$3:$CN$3,"&gt;="&amp;$C$2,'Cash flow (Q)'!$E$3:$CN$3,"&lt;="&amp;$C$3),"błąd")))</f>
        <v/>
      </c>
      <c r="Z28" s="21" t="str">
        <f>IF(          $C$4 &lt;&gt;"-","błąd okresów",    IF(     Z$2  ="-","",       IFERROR(  SUMIFS('Cash flow (Q)'!$E28:$CN28,'Cash flow (Q)'!$E$2:$CN$2,Z$2,'Cash flow (Q)'!$E$3:$CN$3,"&gt;="&amp;$C$2,'Cash flow (Q)'!$E$3:$CN$3,"&lt;="&amp;$C$3),"błąd")))</f>
        <v/>
      </c>
      <c r="AA28" s="80"/>
      <c r="AC28" s="172">
        <f t="shared" ca="1" si="3"/>
        <v>7239</v>
      </c>
      <c r="AE28" s="174">
        <f t="shared" ca="1" si="4"/>
        <v>0.63812237552489504</v>
      </c>
    </row>
    <row r="29" spans="2:31" ht="20.25" customHeight="1">
      <c r="B29" s="15" t="str">
        <f>IF('Cash flow (Q)'!B29="","",'Cash flow (Q)'!B29)</f>
        <v>24.Środki pieniężne netto z działalności operacyjnej</v>
      </c>
      <c r="C29" s="22"/>
      <c r="D29" s="22"/>
      <c r="E29" s="22">
        <f>IF(          $C$4 &lt;&gt;"-","błąd okresów",    IF(     E$2  ="-","",       IFERROR(  SUMIFS('Cash flow (Q)'!$E29:$CN29,'Cash flow (Q)'!$E$2:$CN$2,E$2,'Cash flow (Q)'!$E$3:$CN$3,"&gt;="&amp;$C$2,'Cash flow (Q)'!$E$3:$CN$3,"&lt;="&amp;$C$3),"błąd")))</f>
        <v>39715</v>
      </c>
      <c r="F29" s="22">
        <f>IF(          $C$4 &lt;&gt;"-","błąd okresów",    IF(     F$2  ="-","",       IFERROR(  SUMIFS('Cash flow (Q)'!$E29:$CN29,'Cash flow (Q)'!$E$2:$CN$2,F$2,'Cash flow (Q)'!$E$3:$CN$3,"&gt;="&amp;$C$2,'Cash flow (Q)'!$E$3:$CN$3,"&lt;="&amp;$C$3),"błąd")))</f>
        <v>48741</v>
      </c>
      <c r="G29" s="22">
        <f>IF(          $C$4 &lt;&gt;"-","błąd okresów",    IF(     G$2  ="-","",       IFERROR(  SUMIFS('Cash flow (Q)'!$E29:$CN29,'Cash flow (Q)'!$E$2:$CN$2,G$2,'Cash flow (Q)'!$E$3:$CN$3,"&gt;="&amp;$C$2,'Cash flow (Q)'!$E$3:$CN$3,"&lt;="&amp;$C$3),"błąd")))</f>
        <v>44439</v>
      </c>
      <c r="H29" s="22">
        <f>IF(          $C$4 &lt;&gt;"-","błąd okresów",    IF(     H$2  ="-","",       IFERROR(  SUMIFS('Cash flow (Q)'!$E29:$CN29,'Cash flow (Q)'!$E$2:$CN$2,H$2,'Cash flow (Q)'!$E$3:$CN$3,"&gt;="&amp;$C$2,'Cash flow (Q)'!$E$3:$CN$3,"&lt;="&amp;$C$3),"błąd")))</f>
        <v>43272</v>
      </c>
      <c r="I29" s="22">
        <f>IF(          $C$4 &lt;&gt;"-","błąd okresów",    IF(     I$2  ="-","",       IFERROR(  SUMIFS('Cash flow (Q)'!$E29:$CN29,'Cash flow (Q)'!$E$2:$CN$2,I$2,'Cash flow (Q)'!$E$3:$CN$3,"&gt;="&amp;$C$2,'Cash flow (Q)'!$E$3:$CN$3,"&lt;="&amp;$C$3),"błąd")))</f>
        <v>38840</v>
      </c>
      <c r="J29" s="22">
        <f>IF(          $C$4 &lt;&gt;"-","błąd okresów",    IF(     J$2  ="-","",       IFERROR(  SUMIFS('Cash flow (Q)'!$E29:$CN29,'Cash flow (Q)'!$E$2:$CN$2,J$2,'Cash flow (Q)'!$E$3:$CN$3,"&gt;="&amp;$C$2,'Cash flow (Q)'!$E$3:$CN$3,"&lt;="&amp;$C$3),"błąd")))</f>
        <v>54649</v>
      </c>
      <c r="K29" s="22">
        <f>IF(          $C$4 &lt;&gt;"-","błąd okresów",    IF(     K$2  ="-","",       IFERROR(  SUMIFS('Cash flow (Q)'!$E29:$CN29,'Cash flow (Q)'!$E$2:$CN$2,K$2,'Cash flow (Q)'!$E$3:$CN$3,"&gt;="&amp;$C$2,'Cash flow (Q)'!$E$3:$CN$3,"&lt;="&amp;$C$3),"błąd")))</f>
        <v>72095</v>
      </c>
      <c r="L29" s="22">
        <f>IF(          $C$4 &lt;&gt;"-","błąd okresów",    IF(     L$2  ="-","",       IFERROR(  SUMIFS('Cash flow (Q)'!$E29:$CN29,'Cash flow (Q)'!$E$2:$CN$2,L$2,'Cash flow (Q)'!$E$3:$CN$3,"&gt;="&amp;$C$2,'Cash flow (Q)'!$E$3:$CN$3,"&lt;="&amp;$C$3),"błąd")))</f>
        <v>121891</v>
      </c>
      <c r="M29" s="22">
        <f>IF(          $C$4 &lt;&gt;"-","błąd okresów",    IF(     M$2  ="-","",       IFERROR(  SUMIFS('Cash flow (Q)'!$E29:$CN29,'Cash flow (Q)'!$E$2:$CN$2,M$2,'Cash flow (Q)'!$E$3:$CN$3,"&gt;="&amp;$C$2,'Cash flow (Q)'!$E$3:$CN$3,"&lt;="&amp;$C$3),"błąd")))</f>
        <v>107716</v>
      </c>
      <c r="N29" s="22">
        <f>IF(          $C$4 &lt;&gt;"-","błąd okresów",    IF(     N$2  ="-","",       IFERROR(  SUMIFS('Cash flow (Q)'!$E29:$CN29,'Cash flow (Q)'!$E$2:$CN$2,N$2,'Cash flow (Q)'!$E$3:$CN$3,"&gt;="&amp;$C$2,'Cash flow (Q)'!$E$3:$CN$3,"&lt;="&amp;$C$3),"błąd")))</f>
        <v>75725</v>
      </c>
      <c r="O29" s="22">
        <f>IF(          $C$4 &lt;&gt;"-","błąd okresów",    IF(     O$2  ="-","",       IFERROR(  SUMIFS('Cash flow (Q)'!$E29:$CN29,'Cash flow (Q)'!$E$2:$CN$2,O$2,'Cash flow (Q)'!$E$3:$CN$3,"&gt;="&amp;$C$2,'Cash flow (Q)'!$E$3:$CN$3,"&lt;="&amp;$C$3),"błąd")))</f>
        <v>167957</v>
      </c>
      <c r="P29" s="22">
        <f>IF(          $C$4 &lt;&gt;"-","błąd okresów",    IF(     P$2  ="-","",       IFERROR(  SUMIFS('Cash flow (Q)'!$E29:$CN29,'Cash flow (Q)'!$E$2:$CN$2,P$2,'Cash flow (Q)'!$E$3:$CN$3,"&gt;="&amp;$C$2,'Cash flow (Q)'!$E$3:$CN$3,"&lt;="&amp;$C$3),"błąd")))</f>
        <v>76064</v>
      </c>
      <c r="Q29" s="22" t="str">
        <f>IF(          $C$4 &lt;&gt;"-","błąd okresów",    IF(     Q$2  ="-","",       IFERROR(  SUMIFS('Cash flow (Q)'!$E29:$CN29,'Cash flow (Q)'!$E$2:$CN$2,Q$2,'Cash flow (Q)'!$E$3:$CN$3,"&gt;="&amp;$C$2,'Cash flow (Q)'!$E$3:$CN$3,"&lt;="&amp;$C$3),"błąd")))</f>
        <v/>
      </c>
      <c r="R29" s="22" t="str">
        <f>IF(          $C$4 &lt;&gt;"-","błąd okresów",    IF(     R$2  ="-","",       IFERROR(  SUMIFS('Cash flow (Q)'!$E29:$CN29,'Cash flow (Q)'!$E$2:$CN$2,R$2,'Cash flow (Q)'!$E$3:$CN$3,"&gt;="&amp;$C$2,'Cash flow (Q)'!$E$3:$CN$3,"&lt;="&amp;$C$3),"błąd")))</f>
        <v/>
      </c>
      <c r="S29" s="22" t="str">
        <f>IF(          $C$4 &lt;&gt;"-","błąd okresów",    IF(     S$2  ="-","",       IFERROR(  SUMIFS('Cash flow (Q)'!$E29:$CN29,'Cash flow (Q)'!$E$2:$CN$2,S$2,'Cash flow (Q)'!$E$3:$CN$3,"&gt;="&amp;$C$2,'Cash flow (Q)'!$E$3:$CN$3,"&lt;="&amp;$C$3),"błąd")))</f>
        <v/>
      </c>
      <c r="T29" s="22" t="str">
        <f>IF(          $C$4 &lt;&gt;"-","błąd okresów",    IF(     T$2  ="-","",       IFERROR(  SUMIFS('Cash flow (Q)'!$E29:$CN29,'Cash flow (Q)'!$E$2:$CN$2,T$2,'Cash flow (Q)'!$E$3:$CN$3,"&gt;="&amp;$C$2,'Cash flow (Q)'!$E$3:$CN$3,"&lt;="&amp;$C$3),"błąd")))</f>
        <v/>
      </c>
      <c r="U29" s="22" t="str">
        <f>IF(          $C$4 &lt;&gt;"-","błąd okresów",    IF(     U$2  ="-","",       IFERROR(  SUMIFS('Cash flow (Q)'!$E29:$CN29,'Cash flow (Q)'!$E$2:$CN$2,U$2,'Cash flow (Q)'!$E$3:$CN$3,"&gt;="&amp;$C$2,'Cash flow (Q)'!$E$3:$CN$3,"&lt;="&amp;$C$3),"błąd")))</f>
        <v/>
      </c>
      <c r="V29" s="22" t="str">
        <f>IF(          $C$4 &lt;&gt;"-","błąd okresów",    IF(     V$2  ="-","",       IFERROR(  SUMIFS('Cash flow (Q)'!$E29:$CN29,'Cash flow (Q)'!$E$2:$CN$2,V$2,'Cash flow (Q)'!$E$3:$CN$3,"&gt;="&amp;$C$2,'Cash flow (Q)'!$E$3:$CN$3,"&lt;="&amp;$C$3),"błąd")))</f>
        <v/>
      </c>
      <c r="W29" s="22" t="str">
        <f>IF(          $C$4 &lt;&gt;"-","błąd okresów",    IF(     W$2  ="-","",       IFERROR(  SUMIFS('Cash flow (Q)'!$E29:$CN29,'Cash flow (Q)'!$E$2:$CN$2,W$2,'Cash flow (Q)'!$E$3:$CN$3,"&gt;="&amp;$C$2,'Cash flow (Q)'!$E$3:$CN$3,"&lt;="&amp;$C$3),"błąd")))</f>
        <v/>
      </c>
      <c r="X29" s="22" t="str">
        <f>IF(          $C$4 &lt;&gt;"-","błąd okresów",    IF(     X$2  ="-","",       IFERROR(  SUMIFS('Cash flow (Q)'!$E29:$CN29,'Cash flow (Q)'!$E$2:$CN$2,X$2,'Cash flow (Q)'!$E$3:$CN$3,"&gt;="&amp;$C$2,'Cash flow (Q)'!$E$3:$CN$3,"&lt;="&amp;$C$3),"błąd")))</f>
        <v/>
      </c>
      <c r="Y29" s="22" t="str">
        <f>IF(          $C$4 &lt;&gt;"-","błąd okresów",    IF(     Y$2  ="-","",       IFERROR(  SUMIFS('Cash flow (Q)'!$E29:$CN29,'Cash flow (Q)'!$E$2:$CN$2,Y$2,'Cash flow (Q)'!$E$3:$CN$3,"&gt;="&amp;$C$2,'Cash flow (Q)'!$E$3:$CN$3,"&lt;="&amp;$C$3),"błąd")))</f>
        <v/>
      </c>
      <c r="Z29" s="22" t="str">
        <f>IF(          $C$4 &lt;&gt;"-","błąd okresów",    IF(     Z$2  ="-","",       IFERROR(  SUMIFS('Cash flow (Q)'!$E29:$CN29,'Cash flow (Q)'!$E$2:$CN$2,Z$2,'Cash flow (Q)'!$E$3:$CN$3,"&gt;="&amp;$C$2,'Cash flow (Q)'!$E$3:$CN$3,"&lt;="&amp;$C$3),"błąd")))</f>
        <v/>
      </c>
      <c r="AA29" s="80"/>
      <c r="AC29" s="172">
        <f t="shared" ca="1" si="3"/>
        <v>-91893</v>
      </c>
      <c r="AE29" s="174">
        <f t="shared" ca="1" si="4"/>
        <v>0.45287781991819337</v>
      </c>
    </row>
    <row r="30" spans="2:31" ht="36" customHeight="1">
      <c r="B30" s="1" t="str">
        <f>IF('Cash flow (Q)'!B30="","",'Cash flow (Q)'!B30)</f>
        <v/>
      </c>
      <c r="C30" s="37"/>
      <c r="D30" s="37"/>
      <c r="E30" s="37"/>
      <c r="F30" s="37"/>
      <c r="G30" s="37"/>
      <c r="H30" s="37"/>
      <c r="I30" s="37"/>
      <c r="J30" s="37"/>
      <c r="K30" s="37"/>
      <c r="L30" s="37"/>
      <c r="M30" s="37"/>
      <c r="N30" s="37"/>
      <c r="O30" s="37"/>
      <c r="P30" s="37"/>
      <c r="Q30" s="37"/>
      <c r="R30" s="37"/>
      <c r="S30" s="37"/>
      <c r="T30" s="37"/>
      <c r="U30" s="37"/>
      <c r="V30" s="37"/>
      <c r="W30" s="37"/>
      <c r="X30" s="37"/>
      <c r="Y30" s="37"/>
      <c r="Z30" s="37"/>
      <c r="AA30" s="80"/>
      <c r="AC30" s="172" t="str">
        <f t="shared" ca="1" si="3"/>
        <v/>
      </c>
      <c r="AE30" s="174" t="str">
        <f t="shared" ca="1" si="4"/>
        <v/>
      </c>
    </row>
    <row r="31" spans="2:31">
      <c r="B31" s="16" t="str">
        <f>IF('Cash flow (Q)'!B31="","",'Cash flow (Q)'!B31)</f>
        <v>26.Przepływy środków pieniężnych z działalności inwestycyjnej</v>
      </c>
      <c r="C31" s="37"/>
      <c r="D31" s="37"/>
      <c r="E31" s="37">
        <f>IF(          $C$4 &lt;&gt;"-","błąd okresów",    IF(     E$2  ="-","",       IFERROR(  SUMIFS('Cash flow (Q)'!$E31:$CN31,'Cash flow (Q)'!$E$2:$CN$2,E$2,'Cash flow (Q)'!$E$3:$CN$3,"&gt;="&amp;$C$2,'Cash flow (Q)'!$E$3:$CN$3,"&lt;="&amp;$C$3),"błąd")))</f>
        <v>0</v>
      </c>
      <c r="F31" s="37">
        <f>IF(          $C$4 &lt;&gt;"-","błąd okresów",    IF(     F$2  ="-","",       IFERROR(  SUMIFS('Cash flow (Q)'!$E31:$CN31,'Cash flow (Q)'!$E$2:$CN$2,F$2,'Cash flow (Q)'!$E$3:$CN$3,"&gt;="&amp;$C$2,'Cash flow (Q)'!$E$3:$CN$3,"&lt;="&amp;$C$3),"błąd")))</f>
        <v>0</v>
      </c>
      <c r="G31" s="37">
        <f>IF(          $C$4 &lt;&gt;"-","błąd okresów",    IF(     G$2  ="-","",       IFERROR(  SUMIFS('Cash flow (Q)'!$E31:$CN31,'Cash flow (Q)'!$E$2:$CN$2,G$2,'Cash flow (Q)'!$E$3:$CN$3,"&gt;="&amp;$C$2,'Cash flow (Q)'!$E$3:$CN$3,"&lt;="&amp;$C$3),"błąd")))</f>
        <v>0</v>
      </c>
      <c r="H31" s="37">
        <f>IF(          $C$4 &lt;&gt;"-","błąd okresów",    IF(     H$2  ="-","",       IFERROR(  SUMIFS('Cash flow (Q)'!$E31:$CN31,'Cash flow (Q)'!$E$2:$CN$2,H$2,'Cash flow (Q)'!$E$3:$CN$3,"&gt;="&amp;$C$2,'Cash flow (Q)'!$E$3:$CN$3,"&lt;="&amp;$C$3),"błąd")))</f>
        <v>0</v>
      </c>
      <c r="I31" s="37">
        <f>IF(          $C$4 &lt;&gt;"-","błąd okresów",    IF(     I$2  ="-","",       IFERROR(  SUMIFS('Cash flow (Q)'!$E31:$CN31,'Cash flow (Q)'!$E$2:$CN$2,I$2,'Cash flow (Q)'!$E$3:$CN$3,"&gt;="&amp;$C$2,'Cash flow (Q)'!$E$3:$CN$3,"&lt;="&amp;$C$3),"błąd")))</f>
        <v>0</v>
      </c>
      <c r="J31" s="37">
        <f>IF(          $C$4 &lt;&gt;"-","błąd okresów",    IF(     J$2  ="-","",       IFERROR(  SUMIFS('Cash flow (Q)'!$E31:$CN31,'Cash flow (Q)'!$E$2:$CN$2,J$2,'Cash flow (Q)'!$E$3:$CN$3,"&gt;="&amp;$C$2,'Cash flow (Q)'!$E$3:$CN$3,"&lt;="&amp;$C$3),"błąd")))</f>
        <v>0</v>
      </c>
      <c r="K31" s="37">
        <f>IF(          $C$4 &lt;&gt;"-","błąd okresów",    IF(     K$2  ="-","",       IFERROR(  SUMIFS('Cash flow (Q)'!$E31:$CN31,'Cash flow (Q)'!$E$2:$CN$2,K$2,'Cash flow (Q)'!$E$3:$CN$3,"&gt;="&amp;$C$2,'Cash flow (Q)'!$E$3:$CN$3,"&lt;="&amp;$C$3),"błąd")))</f>
        <v>0</v>
      </c>
      <c r="L31" s="37">
        <f>IF(          $C$4 &lt;&gt;"-","błąd okresów",    IF(     L$2  ="-","",       IFERROR(  SUMIFS('Cash flow (Q)'!$E31:$CN31,'Cash flow (Q)'!$E$2:$CN$2,L$2,'Cash flow (Q)'!$E$3:$CN$3,"&gt;="&amp;$C$2,'Cash flow (Q)'!$E$3:$CN$3,"&lt;="&amp;$C$3),"błąd")))</f>
        <v>0</v>
      </c>
      <c r="M31" s="37">
        <f>IF(          $C$4 &lt;&gt;"-","błąd okresów",    IF(     M$2  ="-","",       IFERROR(  SUMIFS('Cash flow (Q)'!$E31:$CN31,'Cash flow (Q)'!$E$2:$CN$2,M$2,'Cash flow (Q)'!$E$3:$CN$3,"&gt;="&amp;$C$2,'Cash flow (Q)'!$E$3:$CN$3,"&lt;="&amp;$C$3),"błąd")))</f>
        <v>0</v>
      </c>
      <c r="N31" s="37">
        <f>IF(          $C$4 &lt;&gt;"-","błąd okresów",    IF(     N$2  ="-","",       IFERROR(  SUMIFS('Cash flow (Q)'!$E31:$CN31,'Cash flow (Q)'!$E$2:$CN$2,N$2,'Cash flow (Q)'!$E$3:$CN$3,"&gt;="&amp;$C$2,'Cash flow (Q)'!$E$3:$CN$3,"&lt;="&amp;$C$3),"błąd")))</f>
        <v>0</v>
      </c>
      <c r="O31" s="37">
        <f>IF(          $C$4 &lt;&gt;"-","błąd okresów",    IF(     O$2  ="-","",       IFERROR(  SUMIFS('Cash flow (Q)'!$E31:$CN31,'Cash flow (Q)'!$E$2:$CN$2,O$2,'Cash flow (Q)'!$E$3:$CN$3,"&gt;="&amp;$C$2,'Cash flow (Q)'!$E$3:$CN$3,"&lt;="&amp;$C$3),"błąd")))</f>
        <v>0</v>
      </c>
      <c r="P31" s="37">
        <f>IF(          $C$4 &lt;&gt;"-","błąd okresów",    IF(     P$2  ="-","",       IFERROR(  SUMIFS('Cash flow (Q)'!$E31:$CN31,'Cash flow (Q)'!$E$2:$CN$2,P$2,'Cash flow (Q)'!$E$3:$CN$3,"&gt;="&amp;$C$2,'Cash flow (Q)'!$E$3:$CN$3,"&lt;="&amp;$C$3),"błąd")))</f>
        <v>0</v>
      </c>
      <c r="Q31" s="37" t="str">
        <f>IF(          $C$4 &lt;&gt;"-","błąd okresów",    IF(     Q$2  ="-","",       IFERROR(  SUMIFS('Cash flow (Q)'!$E31:$CN31,'Cash flow (Q)'!$E$2:$CN$2,Q$2,'Cash flow (Q)'!$E$3:$CN$3,"&gt;="&amp;$C$2,'Cash flow (Q)'!$E$3:$CN$3,"&lt;="&amp;$C$3),"błąd")))</f>
        <v/>
      </c>
      <c r="R31" s="37" t="str">
        <f>IF(          $C$4 &lt;&gt;"-","błąd okresów",    IF(     R$2  ="-","",       IFERROR(  SUMIFS('Cash flow (Q)'!$E31:$CN31,'Cash flow (Q)'!$E$2:$CN$2,R$2,'Cash flow (Q)'!$E$3:$CN$3,"&gt;="&amp;$C$2,'Cash flow (Q)'!$E$3:$CN$3,"&lt;="&amp;$C$3),"błąd")))</f>
        <v/>
      </c>
      <c r="S31" s="37" t="str">
        <f>IF(          $C$4 &lt;&gt;"-","błąd okresów",    IF(     S$2  ="-","",       IFERROR(  SUMIFS('Cash flow (Q)'!$E31:$CN31,'Cash flow (Q)'!$E$2:$CN$2,S$2,'Cash flow (Q)'!$E$3:$CN$3,"&gt;="&amp;$C$2,'Cash flow (Q)'!$E$3:$CN$3,"&lt;="&amp;$C$3),"błąd")))</f>
        <v/>
      </c>
      <c r="T31" s="37" t="str">
        <f>IF(          $C$4 &lt;&gt;"-","błąd okresów",    IF(     T$2  ="-","",       IFERROR(  SUMIFS('Cash flow (Q)'!$E31:$CN31,'Cash flow (Q)'!$E$2:$CN$2,T$2,'Cash flow (Q)'!$E$3:$CN$3,"&gt;="&amp;$C$2,'Cash flow (Q)'!$E$3:$CN$3,"&lt;="&amp;$C$3),"błąd")))</f>
        <v/>
      </c>
      <c r="U31" s="37" t="str">
        <f>IF(          $C$4 &lt;&gt;"-","błąd okresów",    IF(     U$2  ="-","",       IFERROR(  SUMIFS('Cash flow (Q)'!$E31:$CN31,'Cash flow (Q)'!$E$2:$CN$2,U$2,'Cash flow (Q)'!$E$3:$CN$3,"&gt;="&amp;$C$2,'Cash flow (Q)'!$E$3:$CN$3,"&lt;="&amp;$C$3),"błąd")))</f>
        <v/>
      </c>
      <c r="V31" s="37" t="str">
        <f>IF(          $C$4 &lt;&gt;"-","błąd okresów",    IF(     V$2  ="-","",       IFERROR(  SUMIFS('Cash flow (Q)'!$E31:$CN31,'Cash flow (Q)'!$E$2:$CN$2,V$2,'Cash flow (Q)'!$E$3:$CN$3,"&gt;="&amp;$C$2,'Cash flow (Q)'!$E$3:$CN$3,"&lt;="&amp;$C$3),"błąd")))</f>
        <v/>
      </c>
      <c r="W31" s="37" t="str">
        <f>IF(          $C$4 &lt;&gt;"-","błąd okresów",    IF(     W$2  ="-","",       IFERROR(  SUMIFS('Cash flow (Q)'!$E31:$CN31,'Cash flow (Q)'!$E$2:$CN$2,W$2,'Cash flow (Q)'!$E$3:$CN$3,"&gt;="&amp;$C$2,'Cash flow (Q)'!$E$3:$CN$3,"&lt;="&amp;$C$3),"błąd")))</f>
        <v/>
      </c>
      <c r="X31" s="37" t="str">
        <f>IF(          $C$4 &lt;&gt;"-","błąd okresów",    IF(     X$2  ="-","",       IFERROR(  SUMIFS('Cash flow (Q)'!$E31:$CN31,'Cash flow (Q)'!$E$2:$CN$2,X$2,'Cash flow (Q)'!$E$3:$CN$3,"&gt;="&amp;$C$2,'Cash flow (Q)'!$E$3:$CN$3,"&lt;="&amp;$C$3),"błąd")))</f>
        <v/>
      </c>
      <c r="Y31" s="37" t="str">
        <f>IF(          $C$4 &lt;&gt;"-","błąd okresów",    IF(     Y$2  ="-","",       IFERROR(  SUMIFS('Cash flow (Q)'!$E31:$CN31,'Cash flow (Q)'!$E$2:$CN$2,Y$2,'Cash flow (Q)'!$E$3:$CN$3,"&gt;="&amp;$C$2,'Cash flow (Q)'!$E$3:$CN$3,"&lt;="&amp;$C$3),"błąd")))</f>
        <v/>
      </c>
      <c r="Z31" s="37" t="str">
        <f>IF(          $C$4 &lt;&gt;"-","błąd okresów",    IF(     Z$2  ="-","",       IFERROR(  SUMIFS('Cash flow (Q)'!$E31:$CN31,'Cash flow (Q)'!$E$2:$CN$2,Z$2,'Cash flow (Q)'!$E$3:$CN$3,"&gt;="&amp;$C$2,'Cash flow (Q)'!$E$3:$CN$3,"&lt;="&amp;$C$3),"błąd")))</f>
        <v/>
      </c>
      <c r="AA31" s="80"/>
      <c r="AC31" s="172" t="str">
        <f t="shared" ca="1" si="3"/>
        <v/>
      </c>
      <c r="AE31" s="174" t="str">
        <f t="shared" ca="1" si="4"/>
        <v/>
      </c>
    </row>
    <row r="32" spans="2:31">
      <c r="B32" s="14" t="str">
        <f>IF('Cash flow (Q)'!B32="","",'Cash flow (Q)'!B32)</f>
        <v>27.Wydatki na nabycie aktywów niematerialnych</v>
      </c>
      <c r="C32" s="21"/>
      <c r="D32" s="21"/>
      <c r="E32" s="21">
        <f>IF(          $C$4 &lt;&gt;"-","błąd okresów",    IF(     E$2  ="-","",       IFERROR(  SUMIFS('Cash flow (Q)'!$E32:$CN32,'Cash flow (Q)'!$E$2:$CN$2,E$2,'Cash flow (Q)'!$E$3:$CN$3,"&gt;="&amp;$C$2,'Cash flow (Q)'!$E$3:$CN$3,"&lt;="&amp;$C$3),"błąd")))</f>
        <v>-17</v>
      </c>
      <c r="F32" s="21">
        <f>IF(          $C$4 &lt;&gt;"-","błąd okresów",    IF(     F$2  ="-","",       IFERROR(  SUMIFS('Cash flow (Q)'!$E32:$CN32,'Cash flow (Q)'!$E$2:$CN$2,F$2,'Cash flow (Q)'!$E$3:$CN$3,"&gt;="&amp;$C$2,'Cash flow (Q)'!$E$3:$CN$3,"&lt;="&amp;$C$3),"błąd")))</f>
        <v>-4</v>
      </c>
      <c r="G32" s="21">
        <f>IF(          $C$4 &lt;&gt;"-","błąd okresów",    IF(     G$2  ="-","",       IFERROR(  SUMIFS('Cash flow (Q)'!$E32:$CN32,'Cash flow (Q)'!$E$2:$CN$2,G$2,'Cash flow (Q)'!$E$3:$CN$3,"&gt;="&amp;$C$2,'Cash flow (Q)'!$E$3:$CN$3,"&lt;="&amp;$C$3),"błąd")))</f>
        <v>-18</v>
      </c>
      <c r="H32" s="21">
        <f>IF(          $C$4 &lt;&gt;"-","błąd okresów",    IF(     H$2  ="-","",       IFERROR(  SUMIFS('Cash flow (Q)'!$E32:$CN32,'Cash flow (Q)'!$E$2:$CN$2,H$2,'Cash flow (Q)'!$E$3:$CN$3,"&gt;="&amp;$C$2,'Cash flow (Q)'!$E$3:$CN$3,"&lt;="&amp;$C$3),"błąd")))</f>
        <v>0</v>
      </c>
      <c r="I32" s="21">
        <f>IF(          $C$4 &lt;&gt;"-","błąd okresów",    IF(     I$2  ="-","",       IFERROR(  SUMIFS('Cash flow (Q)'!$E32:$CN32,'Cash flow (Q)'!$E$2:$CN$2,I$2,'Cash flow (Q)'!$E$3:$CN$3,"&gt;="&amp;$C$2,'Cash flow (Q)'!$E$3:$CN$3,"&lt;="&amp;$C$3),"błąd")))</f>
        <v>-3</v>
      </c>
      <c r="J32" s="21">
        <f>IF(          $C$4 &lt;&gt;"-","błąd okresów",    IF(     J$2  ="-","",       IFERROR(  SUMIFS('Cash flow (Q)'!$E32:$CN32,'Cash flow (Q)'!$E$2:$CN$2,J$2,'Cash flow (Q)'!$E$3:$CN$3,"&gt;="&amp;$C$2,'Cash flow (Q)'!$E$3:$CN$3,"&lt;="&amp;$C$3),"błąd")))</f>
        <v>0</v>
      </c>
      <c r="K32" s="21">
        <f>IF(          $C$4 &lt;&gt;"-","błąd okresów",    IF(     K$2  ="-","",       IFERROR(  SUMIFS('Cash flow (Q)'!$E32:$CN32,'Cash flow (Q)'!$E$2:$CN$2,K$2,'Cash flow (Q)'!$E$3:$CN$3,"&gt;="&amp;$C$2,'Cash flow (Q)'!$E$3:$CN$3,"&lt;="&amp;$C$3),"błąd")))</f>
        <v>0</v>
      </c>
      <c r="L32" s="21">
        <f>IF(          $C$4 &lt;&gt;"-","błąd okresów",    IF(     L$2  ="-","",       IFERROR(  SUMIFS('Cash flow (Q)'!$E32:$CN32,'Cash flow (Q)'!$E$2:$CN$2,L$2,'Cash flow (Q)'!$E$3:$CN$3,"&gt;="&amp;$C$2,'Cash flow (Q)'!$E$3:$CN$3,"&lt;="&amp;$C$3),"błąd")))</f>
        <v>0</v>
      </c>
      <c r="M32" s="21">
        <f>IF(          $C$4 &lt;&gt;"-","błąd okresów",    IF(     M$2  ="-","",       IFERROR(  SUMIFS('Cash flow (Q)'!$E32:$CN32,'Cash flow (Q)'!$E$2:$CN$2,M$2,'Cash flow (Q)'!$E$3:$CN$3,"&gt;="&amp;$C$2,'Cash flow (Q)'!$E$3:$CN$3,"&lt;="&amp;$C$3),"błąd")))</f>
        <v>0</v>
      </c>
      <c r="N32" s="21">
        <f>IF(          $C$4 &lt;&gt;"-","błąd okresów",    IF(     N$2  ="-","",       IFERROR(  SUMIFS('Cash flow (Q)'!$E32:$CN32,'Cash flow (Q)'!$E$2:$CN$2,N$2,'Cash flow (Q)'!$E$3:$CN$3,"&gt;="&amp;$C$2,'Cash flow (Q)'!$E$3:$CN$3,"&lt;="&amp;$C$3),"błąd")))</f>
        <v>0</v>
      </c>
      <c r="O32" s="21">
        <f>IF(          $C$4 &lt;&gt;"-","błąd okresów",    IF(     O$2  ="-","",       IFERROR(  SUMIFS('Cash flow (Q)'!$E32:$CN32,'Cash flow (Q)'!$E$2:$CN$2,O$2,'Cash flow (Q)'!$E$3:$CN$3,"&gt;="&amp;$C$2,'Cash flow (Q)'!$E$3:$CN$3,"&lt;="&amp;$C$3),"błąd")))</f>
        <v>0</v>
      </c>
      <c r="P32" s="21">
        <f>IF(          $C$4 &lt;&gt;"-","błąd okresów",    IF(     P$2  ="-","",       IFERROR(  SUMIFS('Cash flow (Q)'!$E32:$CN32,'Cash flow (Q)'!$E$2:$CN$2,P$2,'Cash flow (Q)'!$E$3:$CN$3,"&gt;="&amp;$C$2,'Cash flow (Q)'!$E$3:$CN$3,"&lt;="&amp;$C$3),"błąd")))</f>
        <v>0</v>
      </c>
      <c r="Q32" s="21" t="str">
        <f>IF(          $C$4 &lt;&gt;"-","błąd okresów",    IF(     Q$2  ="-","",       IFERROR(  SUMIFS('Cash flow (Q)'!$E32:$CN32,'Cash flow (Q)'!$E$2:$CN$2,Q$2,'Cash flow (Q)'!$E$3:$CN$3,"&gt;="&amp;$C$2,'Cash flow (Q)'!$E$3:$CN$3,"&lt;="&amp;$C$3),"błąd")))</f>
        <v/>
      </c>
      <c r="R32" s="21" t="str">
        <f>IF(          $C$4 &lt;&gt;"-","błąd okresów",    IF(     R$2  ="-","",       IFERROR(  SUMIFS('Cash flow (Q)'!$E32:$CN32,'Cash flow (Q)'!$E$2:$CN$2,R$2,'Cash flow (Q)'!$E$3:$CN$3,"&gt;="&amp;$C$2,'Cash flow (Q)'!$E$3:$CN$3,"&lt;="&amp;$C$3),"błąd")))</f>
        <v/>
      </c>
      <c r="S32" s="21" t="str">
        <f>IF(          $C$4 &lt;&gt;"-","błąd okresów",    IF(     S$2  ="-","",       IFERROR(  SUMIFS('Cash flow (Q)'!$E32:$CN32,'Cash flow (Q)'!$E$2:$CN$2,S$2,'Cash flow (Q)'!$E$3:$CN$3,"&gt;="&amp;$C$2,'Cash flow (Q)'!$E$3:$CN$3,"&lt;="&amp;$C$3),"błąd")))</f>
        <v/>
      </c>
      <c r="T32" s="21" t="str">
        <f>IF(          $C$4 &lt;&gt;"-","błąd okresów",    IF(     T$2  ="-","",       IFERROR(  SUMIFS('Cash flow (Q)'!$E32:$CN32,'Cash flow (Q)'!$E$2:$CN$2,T$2,'Cash flow (Q)'!$E$3:$CN$3,"&gt;="&amp;$C$2,'Cash flow (Q)'!$E$3:$CN$3,"&lt;="&amp;$C$3),"błąd")))</f>
        <v/>
      </c>
      <c r="U32" s="21" t="str">
        <f>IF(          $C$4 &lt;&gt;"-","błąd okresów",    IF(     U$2  ="-","",       IFERROR(  SUMIFS('Cash flow (Q)'!$E32:$CN32,'Cash flow (Q)'!$E$2:$CN$2,U$2,'Cash flow (Q)'!$E$3:$CN$3,"&gt;="&amp;$C$2,'Cash flow (Q)'!$E$3:$CN$3,"&lt;="&amp;$C$3),"błąd")))</f>
        <v/>
      </c>
      <c r="V32" s="21" t="str">
        <f>IF(          $C$4 &lt;&gt;"-","błąd okresów",    IF(     V$2  ="-","",       IFERROR(  SUMIFS('Cash flow (Q)'!$E32:$CN32,'Cash flow (Q)'!$E$2:$CN$2,V$2,'Cash flow (Q)'!$E$3:$CN$3,"&gt;="&amp;$C$2,'Cash flow (Q)'!$E$3:$CN$3,"&lt;="&amp;$C$3),"błąd")))</f>
        <v/>
      </c>
      <c r="W32" s="21" t="str">
        <f>IF(          $C$4 &lt;&gt;"-","błąd okresów",    IF(     W$2  ="-","",       IFERROR(  SUMIFS('Cash flow (Q)'!$E32:$CN32,'Cash flow (Q)'!$E$2:$CN$2,W$2,'Cash flow (Q)'!$E$3:$CN$3,"&gt;="&amp;$C$2,'Cash flow (Q)'!$E$3:$CN$3,"&lt;="&amp;$C$3),"błąd")))</f>
        <v/>
      </c>
      <c r="X32" s="21" t="str">
        <f>IF(          $C$4 &lt;&gt;"-","błąd okresów",    IF(     X$2  ="-","",       IFERROR(  SUMIFS('Cash flow (Q)'!$E32:$CN32,'Cash flow (Q)'!$E$2:$CN$2,X$2,'Cash flow (Q)'!$E$3:$CN$3,"&gt;="&amp;$C$2,'Cash flow (Q)'!$E$3:$CN$3,"&lt;="&amp;$C$3),"błąd")))</f>
        <v/>
      </c>
      <c r="Y32" s="21" t="str">
        <f>IF(          $C$4 &lt;&gt;"-","błąd okresów",    IF(     Y$2  ="-","",       IFERROR(  SUMIFS('Cash flow (Q)'!$E32:$CN32,'Cash flow (Q)'!$E$2:$CN$2,Y$2,'Cash flow (Q)'!$E$3:$CN$3,"&gt;="&amp;$C$2,'Cash flow (Q)'!$E$3:$CN$3,"&lt;="&amp;$C$3),"błąd")))</f>
        <v/>
      </c>
      <c r="Z32" s="21" t="str">
        <f>IF(          $C$4 &lt;&gt;"-","błąd okresów",    IF(     Z$2  ="-","",       IFERROR(  SUMIFS('Cash flow (Q)'!$E32:$CN32,'Cash flow (Q)'!$E$2:$CN$2,Z$2,'Cash flow (Q)'!$E$3:$CN$3,"&gt;="&amp;$C$2,'Cash flow (Q)'!$E$3:$CN$3,"&lt;="&amp;$C$3),"błąd")))</f>
        <v/>
      </c>
      <c r="AA32" s="80"/>
      <c r="AC32" s="172">
        <f t="shared" ca="1" si="3"/>
        <v>0</v>
      </c>
      <c r="AE32" s="174" t="str">
        <f t="shared" ca="1" si="4"/>
        <v/>
      </c>
    </row>
    <row r="33" spans="2:31">
      <c r="B33" s="14" t="str">
        <f>IF('Cash flow (Q)'!B33="","",'Cash flow (Q)'!B33)</f>
        <v>28.Wpływy ze sprzedaży aktywów niematerialnych</v>
      </c>
      <c r="C33" s="21"/>
      <c r="D33" s="21"/>
      <c r="E33" s="21">
        <f>IF(          $C$4 &lt;&gt;"-","błąd okresów",    IF(     E$2  ="-","",       IFERROR(  SUMIFS('Cash flow (Q)'!$E33:$CN33,'Cash flow (Q)'!$E$2:$CN$2,E$2,'Cash flow (Q)'!$E$3:$CN$3,"&gt;="&amp;$C$2,'Cash flow (Q)'!$E$3:$CN$3,"&lt;="&amp;$C$3),"błąd")))</f>
        <v>0</v>
      </c>
      <c r="F33" s="21">
        <f>IF(          $C$4 &lt;&gt;"-","błąd okresów",    IF(     F$2  ="-","",       IFERROR(  SUMIFS('Cash flow (Q)'!$E33:$CN33,'Cash flow (Q)'!$E$2:$CN$2,F$2,'Cash flow (Q)'!$E$3:$CN$3,"&gt;="&amp;$C$2,'Cash flow (Q)'!$E$3:$CN$3,"&lt;="&amp;$C$3),"błąd")))</f>
        <v>0</v>
      </c>
      <c r="G33" s="21">
        <f>IF(          $C$4 &lt;&gt;"-","błąd okresów",    IF(     G$2  ="-","",       IFERROR(  SUMIFS('Cash flow (Q)'!$E33:$CN33,'Cash flow (Q)'!$E$2:$CN$2,G$2,'Cash flow (Q)'!$E$3:$CN$3,"&gt;="&amp;$C$2,'Cash flow (Q)'!$E$3:$CN$3,"&lt;="&amp;$C$3),"błąd")))</f>
        <v>0</v>
      </c>
      <c r="H33" s="21">
        <f>IF(          $C$4 &lt;&gt;"-","błąd okresów",    IF(     H$2  ="-","",       IFERROR(  SUMIFS('Cash flow (Q)'!$E33:$CN33,'Cash flow (Q)'!$E$2:$CN$2,H$2,'Cash flow (Q)'!$E$3:$CN$3,"&gt;="&amp;$C$2,'Cash flow (Q)'!$E$3:$CN$3,"&lt;="&amp;$C$3),"błąd")))</f>
        <v>0</v>
      </c>
      <c r="I33" s="21">
        <f>IF(          $C$4 &lt;&gt;"-","błąd okresów",    IF(     I$2  ="-","",       IFERROR(  SUMIFS('Cash flow (Q)'!$E33:$CN33,'Cash flow (Q)'!$E$2:$CN$2,I$2,'Cash flow (Q)'!$E$3:$CN$3,"&gt;="&amp;$C$2,'Cash flow (Q)'!$E$3:$CN$3,"&lt;="&amp;$C$3),"błąd")))</f>
        <v>150</v>
      </c>
      <c r="J33" s="21">
        <f>IF(          $C$4 &lt;&gt;"-","błąd okresów",    IF(     J$2  ="-","",       IFERROR(  SUMIFS('Cash flow (Q)'!$E33:$CN33,'Cash flow (Q)'!$E$2:$CN$2,J$2,'Cash flow (Q)'!$E$3:$CN$3,"&gt;="&amp;$C$2,'Cash flow (Q)'!$E$3:$CN$3,"&lt;="&amp;$C$3),"błąd")))</f>
        <v>0</v>
      </c>
      <c r="K33" s="21">
        <f>IF(          $C$4 &lt;&gt;"-","błąd okresów",    IF(     K$2  ="-","",       IFERROR(  SUMIFS('Cash flow (Q)'!$E33:$CN33,'Cash flow (Q)'!$E$2:$CN$2,K$2,'Cash flow (Q)'!$E$3:$CN$3,"&gt;="&amp;$C$2,'Cash flow (Q)'!$E$3:$CN$3,"&lt;="&amp;$C$3),"błąd")))</f>
        <v>0</v>
      </c>
      <c r="L33" s="21">
        <f>IF(          $C$4 &lt;&gt;"-","błąd okresów",    IF(     L$2  ="-","",       IFERROR(  SUMIFS('Cash flow (Q)'!$E33:$CN33,'Cash flow (Q)'!$E$2:$CN$2,L$2,'Cash flow (Q)'!$E$3:$CN$3,"&gt;="&amp;$C$2,'Cash flow (Q)'!$E$3:$CN$3,"&lt;="&amp;$C$3),"błąd")))</f>
        <v>0</v>
      </c>
      <c r="M33" s="21">
        <f>IF(          $C$4 &lt;&gt;"-","błąd okresów",    IF(     M$2  ="-","",       IFERROR(  SUMIFS('Cash flow (Q)'!$E33:$CN33,'Cash flow (Q)'!$E$2:$CN$2,M$2,'Cash flow (Q)'!$E$3:$CN$3,"&gt;="&amp;$C$2,'Cash flow (Q)'!$E$3:$CN$3,"&lt;="&amp;$C$3),"błąd")))</f>
        <v>0</v>
      </c>
      <c r="N33" s="21">
        <f>IF(          $C$4 &lt;&gt;"-","błąd okresów",    IF(     N$2  ="-","",       IFERROR(  SUMIFS('Cash flow (Q)'!$E33:$CN33,'Cash flow (Q)'!$E$2:$CN$2,N$2,'Cash flow (Q)'!$E$3:$CN$3,"&gt;="&amp;$C$2,'Cash flow (Q)'!$E$3:$CN$3,"&lt;="&amp;$C$3),"błąd")))</f>
        <v>21</v>
      </c>
      <c r="O33" s="21">
        <f>IF(          $C$4 &lt;&gt;"-","błąd okresów",    IF(     O$2  ="-","",       IFERROR(  SUMIFS('Cash flow (Q)'!$E33:$CN33,'Cash flow (Q)'!$E$2:$CN$2,O$2,'Cash flow (Q)'!$E$3:$CN$3,"&gt;="&amp;$C$2,'Cash flow (Q)'!$E$3:$CN$3,"&lt;="&amp;$C$3),"błąd")))</f>
        <v>0</v>
      </c>
      <c r="P33" s="21">
        <f>IF(          $C$4 &lt;&gt;"-","błąd okresów",    IF(     P$2  ="-","",       IFERROR(  SUMIFS('Cash flow (Q)'!$E33:$CN33,'Cash flow (Q)'!$E$2:$CN$2,P$2,'Cash flow (Q)'!$E$3:$CN$3,"&gt;="&amp;$C$2,'Cash flow (Q)'!$E$3:$CN$3,"&lt;="&amp;$C$3),"błąd")))</f>
        <v>0</v>
      </c>
      <c r="Q33" s="21" t="str">
        <f>IF(          $C$4 &lt;&gt;"-","błąd okresów",    IF(     Q$2  ="-","",       IFERROR(  SUMIFS('Cash flow (Q)'!$E33:$CN33,'Cash flow (Q)'!$E$2:$CN$2,Q$2,'Cash flow (Q)'!$E$3:$CN$3,"&gt;="&amp;$C$2,'Cash flow (Q)'!$E$3:$CN$3,"&lt;="&amp;$C$3),"błąd")))</f>
        <v/>
      </c>
      <c r="R33" s="21" t="str">
        <f>IF(          $C$4 &lt;&gt;"-","błąd okresów",    IF(     R$2  ="-","",       IFERROR(  SUMIFS('Cash flow (Q)'!$E33:$CN33,'Cash flow (Q)'!$E$2:$CN$2,R$2,'Cash flow (Q)'!$E$3:$CN$3,"&gt;="&amp;$C$2,'Cash flow (Q)'!$E$3:$CN$3,"&lt;="&amp;$C$3),"błąd")))</f>
        <v/>
      </c>
      <c r="S33" s="21" t="str">
        <f>IF(          $C$4 &lt;&gt;"-","błąd okresów",    IF(     S$2  ="-","",       IFERROR(  SUMIFS('Cash flow (Q)'!$E33:$CN33,'Cash flow (Q)'!$E$2:$CN$2,S$2,'Cash flow (Q)'!$E$3:$CN$3,"&gt;="&amp;$C$2,'Cash flow (Q)'!$E$3:$CN$3,"&lt;="&amp;$C$3),"błąd")))</f>
        <v/>
      </c>
      <c r="T33" s="21" t="str">
        <f>IF(          $C$4 &lt;&gt;"-","błąd okresów",    IF(     T$2  ="-","",       IFERROR(  SUMIFS('Cash flow (Q)'!$E33:$CN33,'Cash flow (Q)'!$E$2:$CN$2,T$2,'Cash flow (Q)'!$E$3:$CN$3,"&gt;="&amp;$C$2,'Cash flow (Q)'!$E$3:$CN$3,"&lt;="&amp;$C$3),"błąd")))</f>
        <v/>
      </c>
      <c r="U33" s="21" t="str">
        <f>IF(          $C$4 &lt;&gt;"-","błąd okresów",    IF(     U$2  ="-","",       IFERROR(  SUMIFS('Cash flow (Q)'!$E33:$CN33,'Cash flow (Q)'!$E$2:$CN$2,U$2,'Cash flow (Q)'!$E$3:$CN$3,"&gt;="&amp;$C$2,'Cash flow (Q)'!$E$3:$CN$3,"&lt;="&amp;$C$3),"błąd")))</f>
        <v/>
      </c>
      <c r="V33" s="21" t="str">
        <f>IF(          $C$4 &lt;&gt;"-","błąd okresów",    IF(     V$2  ="-","",       IFERROR(  SUMIFS('Cash flow (Q)'!$E33:$CN33,'Cash flow (Q)'!$E$2:$CN$2,V$2,'Cash flow (Q)'!$E$3:$CN$3,"&gt;="&amp;$C$2,'Cash flow (Q)'!$E$3:$CN$3,"&lt;="&amp;$C$3),"błąd")))</f>
        <v/>
      </c>
      <c r="W33" s="21" t="str">
        <f>IF(          $C$4 &lt;&gt;"-","błąd okresów",    IF(     W$2  ="-","",       IFERROR(  SUMIFS('Cash flow (Q)'!$E33:$CN33,'Cash flow (Q)'!$E$2:$CN$2,W$2,'Cash flow (Q)'!$E$3:$CN$3,"&gt;="&amp;$C$2,'Cash flow (Q)'!$E$3:$CN$3,"&lt;="&amp;$C$3),"błąd")))</f>
        <v/>
      </c>
      <c r="X33" s="21" t="str">
        <f>IF(          $C$4 &lt;&gt;"-","błąd okresów",    IF(     X$2  ="-","",       IFERROR(  SUMIFS('Cash flow (Q)'!$E33:$CN33,'Cash flow (Q)'!$E$2:$CN$2,X$2,'Cash flow (Q)'!$E$3:$CN$3,"&gt;="&amp;$C$2,'Cash flow (Q)'!$E$3:$CN$3,"&lt;="&amp;$C$3),"błąd")))</f>
        <v/>
      </c>
      <c r="Y33" s="21" t="str">
        <f>IF(          $C$4 &lt;&gt;"-","błąd okresów",    IF(     Y$2  ="-","",       IFERROR(  SUMIFS('Cash flow (Q)'!$E33:$CN33,'Cash flow (Q)'!$E$2:$CN$2,Y$2,'Cash flow (Q)'!$E$3:$CN$3,"&gt;="&amp;$C$2,'Cash flow (Q)'!$E$3:$CN$3,"&lt;="&amp;$C$3),"błąd")))</f>
        <v/>
      </c>
      <c r="Z33" s="21" t="str">
        <f>IF(          $C$4 &lt;&gt;"-","błąd okresów",    IF(     Z$2  ="-","",       IFERROR(  SUMIFS('Cash flow (Q)'!$E33:$CN33,'Cash flow (Q)'!$E$2:$CN$2,Z$2,'Cash flow (Q)'!$E$3:$CN$3,"&gt;="&amp;$C$2,'Cash flow (Q)'!$E$3:$CN$3,"&lt;="&amp;$C$3),"błąd")))</f>
        <v/>
      </c>
      <c r="AA33" s="80"/>
      <c r="AC33" s="172">
        <f t="shared" ca="1" si="3"/>
        <v>0</v>
      </c>
      <c r="AE33" s="174" t="str">
        <f t="shared" ca="1" si="4"/>
        <v/>
      </c>
    </row>
    <row r="34" spans="2:31" ht="24">
      <c r="B34" s="3" t="str">
        <f>IF('Cash flow (Q)'!B34="","",'Cash flow (Q)'!B34)</f>
        <v>29.Wydatki na nabycie rzeczowych aktywów trwałych (+Wydatki na nabycie rzeczowych aktywów trwałych i aktywów niematerialnych)</v>
      </c>
      <c r="C34" s="21"/>
      <c r="D34" s="21"/>
      <c r="E34" s="21">
        <f>IF(          $C$4 &lt;&gt;"-","błąd okresów",    IF(     E$2  ="-","",       IFERROR(  SUMIFS('Cash flow (Q)'!$E34:$CN34,'Cash flow (Q)'!$E$2:$CN$2,E$2,'Cash flow (Q)'!$E$3:$CN$3,"&gt;="&amp;$C$2,'Cash flow (Q)'!$E$3:$CN$3,"&lt;="&amp;$C$3),"błąd")))</f>
        <v>-19814</v>
      </c>
      <c r="F34" s="21">
        <f>IF(          $C$4 &lt;&gt;"-","błąd okresów",    IF(     F$2  ="-","",       IFERROR(  SUMIFS('Cash flow (Q)'!$E34:$CN34,'Cash flow (Q)'!$E$2:$CN$2,F$2,'Cash flow (Q)'!$E$3:$CN$3,"&gt;="&amp;$C$2,'Cash flow (Q)'!$E$3:$CN$3,"&lt;="&amp;$C$3),"błąd")))</f>
        <v>-13884</v>
      </c>
      <c r="G34" s="21">
        <f>IF(          $C$4 &lt;&gt;"-","błąd okresów",    IF(     G$2  ="-","",       IFERROR(  SUMIFS('Cash flow (Q)'!$E34:$CN34,'Cash flow (Q)'!$E$2:$CN$2,G$2,'Cash flow (Q)'!$E$3:$CN$3,"&gt;="&amp;$C$2,'Cash flow (Q)'!$E$3:$CN$3,"&lt;="&amp;$C$3),"błąd")))</f>
        <v>-11959</v>
      </c>
      <c r="H34" s="21">
        <f>IF(          $C$4 &lt;&gt;"-","błąd okresów",    IF(     H$2  ="-","",       IFERROR(  SUMIFS('Cash flow (Q)'!$E34:$CN34,'Cash flow (Q)'!$E$2:$CN$2,H$2,'Cash flow (Q)'!$E$3:$CN$3,"&gt;="&amp;$C$2,'Cash flow (Q)'!$E$3:$CN$3,"&lt;="&amp;$C$3),"błąd")))</f>
        <v>-17912</v>
      </c>
      <c r="I34" s="21">
        <f>IF(          $C$4 &lt;&gt;"-","błąd okresów",    IF(     I$2  ="-","",       IFERROR(  SUMIFS('Cash flow (Q)'!$E34:$CN34,'Cash flow (Q)'!$E$2:$CN$2,I$2,'Cash flow (Q)'!$E$3:$CN$3,"&gt;="&amp;$C$2,'Cash flow (Q)'!$E$3:$CN$3,"&lt;="&amp;$C$3),"błąd")))</f>
        <v>-23395</v>
      </c>
      <c r="J34" s="21">
        <f>IF(          $C$4 &lt;&gt;"-","błąd okresów",    IF(     J$2  ="-","",       IFERROR(  SUMIFS('Cash flow (Q)'!$E34:$CN34,'Cash flow (Q)'!$E$2:$CN$2,J$2,'Cash flow (Q)'!$E$3:$CN$3,"&gt;="&amp;$C$2,'Cash flow (Q)'!$E$3:$CN$3,"&lt;="&amp;$C$3),"błąd")))</f>
        <v>-58499</v>
      </c>
      <c r="K34" s="21">
        <f>IF(          $C$4 &lt;&gt;"-","błąd okresów",    IF(     K$2  ="-","",       IFERROR(  SUMIFS('Cash flow (Q)'!$E34:$CN34,'Cash flow (Q)'!$E$2:$CN$2,K$2,'Cash flow (Q)'!$E$3:$CN$3,"&gt;="&amp;$C$2,'Cash flow (Q)'!$E$3:$CN$3,"&lt;="&amp;$C$3),"błąd")))</f>
        <v>-53852</v>
      </c>
      <c r="L34" s="21">
        <f>IF(          $C$4 &lt;&gt;"-","błąd okresów",    IF(     L$2  ="-","",       IFERROR(  SUMIFS('Cash flow (Q)'!$E34:$CN34,'Cash flow (Q)'!$E$2:$CN$2,L$2,'Cash flow (Q)'!$E$3:$CN$3,"&gt;="&amp;$C$2,'Cash flow (Q)'!$E$3:$CN$3,"&lt;="&amp;$C$3),"błąd")))</f>
        <v>-86054</v>
      </c>
      <c r="M34" s="21">
        <f>IF(          $C$4 &lt;&gt;"-","błąd okresów",    IF(     M$2  ="-","",       IFERROR(  SUMIFS('Cash flow (Q)'!$E34:$CN34,'Cash flow (Q)'!$E$2:$CN$2,M$2,'Cash flow (Q)'!$E$3:$CN$3,"&gt;="&amp;$C$2,'Cash flow (Q)'!$E$3:$CN$3,"&lt;="&amp;$C$3),"błąd")))</f>
        <v>-77652</v>
      </c>
      <c r="N34" s="21">
        <f>IF(          $C$4 &lt;&gt;"-","błąd okresów",    IF(     N$2  ="-","",       IFERROR(  SUMIFS('Cash flow (Q)'!$E34:$CN34,'Cash flow (Q)'!$E$2:$CN$2,N$2,'Cash flow (Q)'!$E$3:$CN$3,"&gt;="&amp;$C$2,'Cash flow (Q)'!$E$3:$CN$3,"&lt;="&amp;$C$3),"błąd")))</f>
        <v>-45301</v>
      </c>
      <c r="O34" s="21">
        <f>IF(          $C$4 &lt;&gt;"-","błąd okresów",    IF(     O$2  ="-","",       IFERROR(  SUMIFS('Cash flow (Q)'!$E34:$CN34,'Cash flow (Q)'!$E$2:$CN$2,O$2,'Cash flow (Q)'!$E$3:$CN$3,"&gt;="&amp;$C$2,'Cash flow (Q)'!$E$3:$CN$3,"&lt;="&amp;$C$3),"błąd")))</f>
        <v>-18305</v>
      </c>
      <c r="P34" s="21">
        <f>IF(          $C$4 &lt;&gt;"-","błąd okresów",    IF(     P$2  ="-","",       IFERROR(  SUMIFS('Cash flow (Q)'!$E34:$CN34,'Cash flow (Q)'!$E$2:$CN$2,P$2,'Cash flow (Q)'!$E$3:$CN$3,"&gt;="&amp;$C$2,'Cash flow (Q)'!$E$3:$CN$3,"&lt;="&amp;$C$3),"błąd")))</f>
        <v>-29304</v>
      </c>
      <c r="Q34" s="21" t="str">
        <f>IF(          $C$4 &lt;&gt;"-","błąd okresów",    IF(     Q$2  ="-","",       IFERROR(  SUMIFS('Cash flow (Q)'!$E34:$CN34,'Cash flow (Q)'!$E$2:$CN$2,Q$2,'Cash flow (Q)'!$E$3:$CN$3,"&gt;="&amp;$C$2,'Cash flow (Q)'!$E$3:$CN$3,"&lt;="&amp;$C$3),"błąd")))</f>
        <v/>
      </c>
      <c r="R34" s="21" t="str">
        <f>IF(          $C$4 &lt;&gt;"-","błąd okresów",    IF(     R$2  ="-","",       IFERROR(  SUMIFS('Cash flow (Q)'!$E34:$CN34,'Cash flow (Q)'!$E$2:$CN$2,R$2,'Cash flow (Q)'!$E$3:$CN$3,"&gt;="&amp;$C$2,'Cash flow (Q)'!$E$3:$CN$3,"&lt;="&amp;$C$3),"błąd")))</f>
        <v/>
      </c>
      <c r="S34" s="21" t="str">
        <f>IF(          $C$4 &lt;&gt;"-","błąd okresów",    IF(     S$2  ="-","",       IFERROR(  SUMIFS('Cash flow (Q)'!$E34:$CN34,'Cash flow (Q)'!$E$2:$CN$2,S$2,'Cash flow (Q)'!$E$3:$CN$3,"&gt;="&amp;$C$2,'Cash flow (Q)'!$E$3:$CN$3,"&lt;="&amp;$C$3),"błąd")))</f>
        <v/>
      </c>
      <c r="T34" s="21" t="str">
        <f>IF(          $C$4 &lt;&gt;"-","błąd okresów",    IF(     T$2  ="-","",       IFERROR(  SUMIFS('Cash flow (Q)'!$E34:$CN34,'Cash flow (Q)'!$E$2:$CN$2,T$2,'Cash flow (Q)'!$E$3:$CN$3,"&gt;="&amp;$C$2,'Cash flow (Q)'!$E$3:$CN$3,"&lt;="&amp;$C$3),"błąd")))</f>
        <v/>
      </c>
      <c r="U34" s="21" t="str">
        <f>IF(          $C$4 &lt;&gt;"-","błąd okresów",    IF(     U$2  ="-","",       IFERROR(  SUMIFS('Cash flow (Q)'!$E34:$CN34,'Cash flow (Q)'!$E$2:$CN$2,U$2,'Cash flow (Q)'!$E$3:$CN$3,"&gt;="&amp;$C$2,'Cash flow (Q)'!$E$3:$CN$3,"&lt;="&amp;$C$3),"błąd")))</f>
        <v/>
      </c>
      <c r="V34" s="21" t="str">
        <f>IF(          $C$4 &lt;&gt;"-","błąd okresów",    IF(     V$2  ="-","",       IFERROR(  SUMIFS('Cash flow (Q)'!$E34:$CN34,'Cash flow (Q)'!$E$2:$CN$2,V$2,'Cash flow (Q)'!$E$3:$CN$3,"&gt;="&amp;$C$2,'Cash flow (Q)'!$E$3:$CN$3,"&lt;="&amp;$C$3),"błąd")))</f>
        <v/>
      </c>
      <c r="W34" s="21" t="str">
        <f>IF(          $C$4 &lt;&gt;"-","błąd okresów",    IF(     W$2  ="-","",       IFERROR(  SUMIFS('Cash flow (Q)'!$E34:$CN34,'Cash flow (Q)'!$E$2:$CN$2,W$2,'Cash flow (Q)'!$E$3:$CN$3,"&gt;="&amp;$C$2,'Cash flow (Q)'!$E$3:$CN$3,"&lt;="&amp;$C$3),"błąd")))</f>
        <v/>
      </c>
      <c r="X34" s="21" t="str">
        <f>IF(          $C$4 &lt;&gt;"-","błąd okresów",    IF(     X$2  ="-","",       IFERROR(  SUMIFS('Cash flow (Q)'!$E34:$CN34,'Cash flow (Q)'!$E$2:$CN$2,X$2,'Cash flow (Q)'!$E$3:$CN$3,"&gt;="&amp;$C$2,'Cash flow (Q)'!$E$3:$CN$3,"&lt;="&amp;$C$3),"błąd")))</f>
        <v/>
      </c>
      <c r="Y34" s="21" t="str">
        <f>IF(          $C$4 &lt;&gt;"-","błąd okresów",    IF(     Y$2  ="-","",       IFERROR(  SUMIFS('Cash flow (Q)'!$E34:$CN34,'Cash flow (Q)'!$E$2:$CN$2,Y$2,'Cash flow (Q)'!$E$3:$CN$3,"&gt;="&amp;$C$2,'Cash flow (Q)'!$E$3:$CN$3,"&lt;="&amp;$C$3),"błąd")))</f>
        <v/>
      </c>
      <c r="Z34" s="21" t="str">
        <f>IF(          $C$4 &lt;&gt;"-","błąd okresów",    IF(     Z$2  ="-","",       IFERROR(  SUMIFS('Cash flow (Q)'!$E34:$CN34,'Cash flow (Q)'!$E$2:$CN$2,Z$2,'Cash flow (Q)'!$E$3:$CN$3,"&gt;="&amp;$C$2,'Cash flow (Q)'!$E$3:$CN$3,"&lt;="&amp;$C$3),"błąd")))</f>
        <v/>
      </c>
      <c r="AA34" s="80"/>
      <c r="AC34" s="172">
        <f t="shared" ca="1" si="3"/>
        <v>-10999</v>
      </c>
      <c r="AE34" s="174">
        <f t="shared" ca="1" si="4"/>
        <v>1.600874078120732</v>
      </c>
    </row>
    <row r="35" spans="2:31">
      <c r="B35" s="14" t="str">
        <f>IF('Cash flow (Q)'!B35="","",'Cash flow (Q)'!B35)</f>
        <v>30.Wpływy ze sprzedaży rzeczowych aktywów trwałych</v>
      </c>
      <c r="C35" s="21"/>
      <c r="D35" s="21"/>
      <c r="E35" s="21">
        <f>IF(          $C$4 &lt;&gt;"-","błąd okresów",    IF(     E$2  ="-","",       IFERROR(  SUMIFS('Cash flow (Q)'!$E35:$CN35,'Cash flow (Q)'!$E$2:$CN$2,E$2,'Cash flow (Q)'!$E$3:$CN$3,"&gt;="&amp;$C$2,'Cash flow (Q)'!$E$3:$CN$3,"&lt;="&amp;$C$3),"błąd")))</f>
        <v>381</v>
      </c>
      <c r="F35" s="21">
        <f>IF(          $C$4 &lt;&gt;"-","błąd okresów",    IF(     F$2  ="-","",       IFERROR(  SUMIFS('Cash flow (Q)'!$E35:$CN35,'Cash flow (Q)'!$E$2:$CN$2,F$2,'Cash flow (Q)'!$E$3:$CN$3,"&gt;="&amp;$C$2,'Cash flow (Q)'!$E$3:$CN$3,"&lt;="&amp;$C$3),"błąd")))</f>
        <v>202</v>
      </c>
      <c r="G35" s="21">
        <f>IF(          $C$4 &lt;&gt;"-","błąd okresów",    IF(     G$2  ="-","",       IFERROR(  SUMIFS('Cash flow (Q)'!$E35:$CN35,'Cash flow (Q)'!$E$2:$CN$2,G$2,'Cash flow (Q)'!$E$3:$CN$3,"&gt;="&amp;$C$2,'Cash flow (Q)'!$E$3:$CN$3,"&lt;="&amp;$C$3),"błąd")))</f>
        <v>435</v>
      </c>
      <c r="H35" s="21">
        <f>IF(          $C$4 &lt;&gt;"-","błąd okresów",    IF(     H$2  ="-","",       IFERROR(  SUMIFS('Cash flow (Q)'!$E35:$CN35,'Cash flow (Q)'!$E$2:$CN$2,H$2,'Cash flow (Q)'!$E$3:$CN$3,"&gt;="&amp;$C$2,'Cash flow (Q)'!$E$3:$CN$3,"&lt;="&amp;$C$3),"błąd")))</f>
        <v>362</v>
      </c>
      <c r="I35" s="21">
        <f>IF(          $C$4 &lt;&gt;"-","błąd okresów",    IF(     I$2  ="-","",       IFERROR(  SUMIFS('Cash flow (Q)'!$E35:$CN35,'Cash flow (Q)'!$E$2:$CN$2,I$2,'Cash flow (Q)'!$E$3:$CN$3,"&gt;="&amp;$C$2,'Cash flow (Q)'!$E$3:$CN$3,"&lt;="&amp;$C$3),"błąd")))</f>
        <v>2900</v>
      </c>
      <c r="J35" s="21">
        <f>IF(          $C$4 &lt;&gt;"-","błąd okresów",    IF(     J$2  ="-","",       IFERROR(  SUMIFS('Cash flow (Q)'!$E35:$CN35,'Cash flow (Q)'!$E$2:$CN$2,J$2,'Cash flow (Q)'!$E$3:$CN$3,"&gt;="&amp;$C$2,'Cash flow (Q)'!$E$3:$CN$3,"&lt;="&amp;$C$3),"błąd")))</f>
        <v>7070</v>
      </c>
      <c r="K35" s="21">
        <f>IF(          $C$4 &lt;&gt;"-","błąd okresów",    IF(     K$2  ="-","",       IFERROR(  SUMIFS('Cash flow (Q)'!$E35:$CN35,'Cash flow (Q)'!$E$2:$CN$2,K$2,'Cash flow (Q)'!$E$3:$CN$3,"&gt;="&amp;$C$2,'Cash flow (Q)'!$E$3:$CN$3,"&lt;="&amp;$C$3),"błąd")))</f>
        <v>1220</v>
      </c>
      <c r="L35" s="21">
        <f>IF(          $C$4 &lt;&gt;"-","błąd okresów",    IF(     L$2  ="-","",       IFERROR(  SUMIFS('Cash flow (Q)'!$E35:$CN35,'Cash flow (Q)'!$E$2:$CN$2,L$2,'Cash flow (Q)'!$E$3:$CN$3,"&gt;="&amp;$C$2,'Cash flow (Q)'!$E$3:$CN$3,"&lt;="&amp;$C$3),"błąd")))</f>
        <v>855</v>
      </c>
      <c r="M35" s="21">
        <f>IF(          $C$4 &lt;&gt;"-","błąd okresów",    IF(     M$2  ="-","",       IFERROR(  SUMIFS('Cash flow (Q)'!$E35:$CN35,'Cash flow (Q)'!$E$2:$CN$2,M$2,'Cash flow (Q)'!$E$3:$CN$3,"&gt;="&amp;$C$2,'Cash flow (Q)'!$E$3:$CN$3,"&lt;="&amp;$C$3),"błąd")))</f>
        <v>215</v>
      </c>
      <c r="N35" s="21">
        <f>IF(          $C$4 &lt;&gt;"-","błąd okresów",    IF(     N$2  ="-","",       IFERROR(  SUMIFS('Cash flow (Q)'!$E35:$CN35,'Cash flow (Q)'!$E$2:$CN$2,N$2,'Cash flow (Q)'!$E$3:$CN$3,"&gt;="&amp;$C$2,'Cash flow (Q)'!$E$3:$CN$3,"&lt;="&amp;$C$3),"błąd")))</f>
        <v>5775</v>
      </c>
      <c r="O35" s="21">
        <f>IF(          $C$4 &lt;&gt;"-","błąd okresów",    IF(     O$2  ="-","",       IFERROR(  SUMIFS('Cash flow (Q)'!$E35:$CN35,'Cash flow (Q)'!$E$2:$CN$2,O$2,'Cash flow (Q)'!$E$3:$CN$3,"&gt;="&amp;$C$2,'Cash flow (Q)'!$E$3:$CN$3,"&lt;="&amp;$C$3),"błąd")))</f>
        <v>1923</v>
      </c>
      <c r="P35" s="21">
        <f>IF(          $C$4 &lt;&gt;"-","błąd okresów",    IF(     P$2  ="-","",       IFERROR(  SUMIFS('Cash flow (Q)'!$E35:$CN35,'Cash flow (Q)'!$E$2:$CN$2,P$2,'Cash flow (Q)'!$E$3:$CN$3,"&gt;="&amp;$C$2,'Cash flow (Q)'!$E$3:$CN$3,"&lt;="&amp;$C$3),"błąd")))</f>
        <v>839</v>
      </c>
      <c r="Q35" s="21" t="str">
        <f>IF(          $C$4 &lt;&gt;"-","błąd okresów",    IF(     Q$2  ="-","",       IFERROR(  SUMIFS('Cash flow (Q)'!$E35:$CN35,'Cash flow (Q)'!$E$2:$CN$2,Q$2,'Cash flow (Q)'!$E$3:$CN$3,"&gt;="&amp;$C$2,'Cash flow (Q)'!$E$3:$CN$3,"&lt;="&amp;$C$3),"błąd")))</f>
        <v/>
      </c>
      <c r="R35" s="21" t="str">
        <f>IF(          $C$4 &lt;&gt;"-","błąd okresów",    IF(     R$2  ="-","",       IFERROR(  SUMIFS('Cash flow (Q)'!$E35:$CN35,'Cash flow (Q)'!$E$2:$CN$2,R$2,'Cash flow (Q)'!$E$3:$CN$3,"&gt;="&amp;$C$2,'Cash flow (Q)'!$E$3:$CN$3,"&lt;="&amp;$C$3),"błąd")))</f>
        <v/>
      </c>
      <c r="S35" s="21" t="str">
        <f>IF(          $C$4 &lt;&gt;"-","błąd okresów",    IF(     S$2  ="-","",       IFERROR(  SUMIFS('Cash flow (Q)'!$E35:$CN35,'Cash flow (Q)'!$E$2:$CN$2,S$2,'Cash flow (Q)'!$E$3:$CN$3,"&gt;="&amp;$C$2,'Cash flow (Q)'!$E$3:$CN$3,"&lt;="&amp;$C$3),"błąd")))</f>
        <v/>
      </c>
      <c r="T35" s="21" t="str">
        <f>IF(          $C$4 &lt;&gt;"-","błąd okresów",    IF(     T$2  ="-","",       IFERROR(  SUMIFS('Cash flow (Q)'!$E35:$CN35,'Cash flow (Q)'!$E$2:$CN$2,T$2,'Cash flow (Q)'!$E$3:$CN$3,"&gt;="&amp;$C$2,'Cash flow (Q)'!$E$3:$CN$3,"&lt;="&amp;$C$3),"błąd")))</f>
        <v/>
      </c>
      <c r="U35" s="21" t="str">
        <f>IF(          $C$4 &lt;&gt;"-","błąd okresów",    IF(     U$2  ="-","",       IFERROR(  SUMIFS('Cash flow (Q)'!$E35:$CN35,'Cash flow (Q)'!$E$2:$CN$2,U$2,'Cash flow (Q)'!$E$3:$CN$3,"&gt;="&amp;$C$2,'Cash flow (Q)'!$E$3:$CN$3,"&lt;="&amp;$C$3),"błąd")))</f>
        <v/>
      </c>
      <c r="V35" s="21" t="str">
        <f>IF(          $C$4 &lt;&gt;"-","błąd okresów",    IF(     V$2  ="-","",       IFERROR(  SUMIFS('Cash flow (Q)'!$E35:$CN35,'Cash flow (Q)'!$E$2:$CN$2,V$2,'Cash flow (Q)'!$E$3:$CN$3,"&gt;="&amp;$C$2,'Cash flow (Q)'!$E$3:$CN$3,"&lt;="&amp;$C$3),"błąd")))</f>
        <v/>
      </c>
      <c r="W35" s="21" t="str">
        <f>IF(          $C$4 &lt;&gt;"-","błąd okresów",    IF(     W$2  ="-","",       IFERROR(  SUMIFS('Cash flow (Q)'!$E35:$CN35,'Cash flow (Q)'!$E$2:$CN$2,W$2,'Cash flow (Q)'!$E$3:$CN$3,"&gt;="&amp;$C$2,'Cash flow (Q)'!$E$3:$CN$3,"&lt;="&amp;$C$3),"błąd")))</f>
        <v/>
      </c>
      <c r="X35" s="21" t="str">
        <f>IF(          $C$4 &lt;&gt;"-","błąd okresów",    IF(     X$2  ="-","",       IFERROR(  SUMIFS('Cash flow (Q)'!$E35:$CN35,'Cash flow (Q)'!$E$2:$CN$2,X$2,'Cash flow (Q)'!$E$3:$CN$3,"&gt;="&amp;$C$2,'Cash flow (Q)'!$E$3:$CN$3,"&lt;="&amp;$C$3),"błąd")))</f>
        <v/>
      </c>
      <c r="Y35" s="21" t="str">
        <f>IF(          $C$4 &lt;&gt;"-","błąd okresów",    IF(     Y$2  ="-","",       IFERROR(  SUMIFS('Cash flow (Q)'!$E35:$CN35,'Cash flow (Q)'!$E$2:$CN$2,Y$2,'Cash flow (Q)'!$E$3:$CN$3,"&gt;="&amp;$C$2,'Cash flow (Q)'!$E$3:$CN$3,"&lt;="&amp;$C$3),"błąd")))</f>
        <v/>
      </c>
      <c r="Z35" s="21" t="str">
        <f>IF(          $C$4 &lt;&gt;"-","błąd okresów",    IF(     Z$2  ="-","",       IFERROR(  SUMIFS('Cash flow (Q)'!$E35:$CN35,'Cash flow (Q)'!$E$2:$CN$2,Z$2,'Cash flow (Q)'!$E$3:$CN$3,"&gt;="&amp;$C$2,'Cash flow (Q)'!$E$3:$CN$3,"&lt;="&amp;$C$3),"błąd")))</f>
        <v/>
      </c>
      <c r="AA35" s="80"/>
      <c r="AC35" s="172">
        <f t="shared" ca="1" si="3"/>
        <v>-1084</v>
      </c>
      <c r="AE35" s="174">
        <f t="shared" ca="1" si="4"/>
        <v>0.43629745189807595</v>
      </c>
    </row>
    <row r="36" spans="2:31">
      <c r="B36" s="14" t="str">
        <f>IF('Cash flow (Q)'!B36="","",'Cash flow (Q)'!B36)</f>
        <v>31.Wydatki na nabycie nieruchomości inwestycyjnych</v>
      </c>
      <c r="C36" s="21"/>
      <c r="D36" s="21"/>
      <c r="E36" s="21">
        <f>IF(          $C$4 &lt;&gt;"-","błąd okresów",    IF(     E$2  ="-","",       IFERROR(  SUMIFS('Cash flow (Q)'!$E36:$CN36,'Cash flow (Q)'!$E$2:$CN$2,E$2,'Cash flow (Q)'!$E$3:$CN$3,"&gt;="&amp;$C$2,'Cash flow (Q)'!$E$3:$CN$3,"&lt;="&amp;$C$3),"błąd")))</f>
        <v>0</v>
      </c>
      <c r="F36" s="21">
        <f>IF(          $C$4 &lt;&gt;"-","błąd okresów",    IF(     F$2  ="-","",       IFERROR(  SUMIFS('Cash flow (Q)'!$E36:$CN36,'Cash flow (Q)'!$E$2:$CN$2,F$2,'Cash flow (Q)'!$E$3:$CN$3,"&gt;="&amp;$C$2,'Cash flow (Q)'!$E$3:$CN$3,"&lt;="&amp;$C$3),"błąd")))</f>
        <v>0</v>
      </c>
      <c r="G36" s="21">
        <f>IF(          $C$4 &lt;&gt;"-","błąd okresów",    IF(     G$2  ="-","",       IFERROR(  SUMIFS('Cash flow (Q)'!$E36:$CN36,'Cash flow (Q)'!$E$2:$CN$2,G$2,'Cash flow (Q)'!$E$3:$CN$3,"&gt;="&amp;$C$2,'Cash flow (Q)'!$E$3:$CN$3,"&lt;="&amp;$C$3),"błąd")))</f>
        <v>0</v>
      </c>
      <c r="H36" s="21">
        <f>IF(          $C$4 &lt;&gt;"-","błąd okresów",    IF(     H$2  ="-","",       IFERROR(  SUMIFS('Cash flow (Q)'!$E36:$CN36,'Cash flow (Q)'!$E$2:$CN$2,H$2,'Cash flow (Q)'!$E$3:$CN$3,"&gt;="&amp;$C$2,'Cash flow (Q)'!$E$3:$CN$3,"&lt;="&amp;$C$3),"błąd")))</f>
        <v>0</v>
      </c>
      <c r="I36" s="21">
        <f>IF(          $C$4 &lt;&gt;"-","błąd okresów",    IF(     I$2  ="-","",       IFERROR(  SUMIFS('Cash flow (Q)'!$E36:$CN36,'Cash flow (Q)'!$E$2:$CN$2,I$2,'Cash flow (Q)'!$E$3:$CN$3,"&gt;="&amp;$C$2,'Cash flow (Q)'!$E$3:$CN$3,"&lt;="&amp;$C$3),"błąd")))</f>
        <v>0</v>
      </c>
      <c r="J36" s="21">
        <f>IF(          $C$4 &lt;&gt;"-","błąd okresów",    IF(     J$2  ="-","",       IFERROR(  SUMIFS('Cash flow (Q)'!$E36:$CN36,'Cash flow (Q)'!$E$2:$CN$2,J$2,'Cash flow (Q)'!$E$3:$CN$3,"&gt;="&amp;$C$2,'Cash flow (Q)'!$E$3:$CN$3,"&lt;="&amp;$C$3),"błąd")))</f>
        <v>0</v>
      </c>
      <c r="K36" s="21">
        <f>IF(          $C$4 &lt;&gt;"-","błąd okresów",    IF(     K$2  ="-","",       IFERROR(  SUMIFS('Cash flow (Q)'!$E36:$CN36,'Cash flow (Q)'!$E$2:$CN$2,K$2,'Cash flow (Q)'!$E$3:$CN$3,"&gt;="&amp;$C$2,'Cash flow (Q)'!$E$3:$CN$3,"&lt;="&amp;$C$3),"błąd")))</f>
        <v>0</v>
      </c>
      <c r="L36" s="21">
        <f>IF(          $C$4 &lt;&gt;"-","błąd okresów",    IF(     L$2  ="-","",       IFERROR(  SUMIFS('Cash flow (Q)'!$E36:$CN36,'Cash flow (Q)'!$E$2:$CN$2,L$2,'Cash flow (Q)'!$E$3:$CN$3,"&gt;="&amp;$C$2,'Cash flow (Q)'!$E$3:$CN$3,"&lt;="&amp;$C$3),"błąd")))</f>
        <v>0</v>
      </c>
      <c r="M36" s="21">
        <f>IF(          $C$4 &lt;&gt;"-","błąd okresów",    IF(     M$2  ="-","",       IFERROR(  SUMIFS('Cash flow (Q)'!$E36:$CN36,'Cash flow (Q)'!$E$2:$CN$2,M$2,'Cash flow (Q)'!$E$3:$CN$3,"&gt;="&amp;$C$2,'Cash flow (Q)'!$E$3:$CN$3,"&lt;="&amp;$C$3),"błąd")))</f>
        <v>0</v>
      </c>
      <c r="N36" s="21">
        <f>IF(          $C$4 &lt;&gt;"-","błąd okresów",    IF(     N$2  ="-","",       IFERROR(  SUMIFS('Cash flow (Q)'!$E36:$CN36,'Cash flow (Q)'!$E$2:$CN$2,N$2,'Cash flow (Q)'!$E$3:$CN$3,"&gt;="&amp;$C$2,'Cash flow (Q)'!$E$3:$CN$3,"&lt;="&amp;$C$3),"błąd")))</f>
        <v>0</v>
      </c>
      <c r="O36" s="21">
        <f>IF(          $C$4 &lt;&gt;"-","błąd okresów",    IF(     O$2  ="-","",       IFERROR(  SUMIFS('Cash flow (Q)'!$E36:$CN36,'Cash flow (Q)'!$E$2:$CN$2,O$2,'Cash flow (Q)'!$E$3:$CN$3,"&gt;="&amp;$C$2,'Cash flow (Q)'!$E$3:$CN$3,"&lt;="&amp;$C$3),"błąd")))</f>
        <v>0</v>
      </c>
      <c r="P36" s="21">
        <f>IF(          $C$4 &lt;&gt;"-","błąd okresów",    IF(     P$2  ="-","",       IFERROR(  SUMIFS('Cash flow (Q)'!$E36:$CN36,'Cash flow (Q)'!$E$2:$CN$2,P$2,'Cash flow (Q)'!$E$3:$CN$3,"&gt;="&amp;$C$2,'Cash flow (Q)'!$E$3:$CN$3,"&lt;="&amp;$C$3),"błąd")))</f>
        <v>0</v>
      </c>
      <c r="Q36" s="21" t="str">
        <f>IF(          $C$4 &lt;&gt;"-","błąd okresów",    IF(     Q$2  ="-","",       IFERROR(  SUMIFS('Cash flow (Q)'!$E36:$CN36,'Cash flow (Q)'!$E$2:$CN$2,Q$2,'Cash flow (Q)'!$E$3:$CN$3,"&gt;="&amp;$C$2,'Cash flow (Q)'!$E$3:$CN$3,"&lt;="&amp;$C$3),"błąd")))</f>
        <v/>
      </c>
      <c r="R36" s="21" t="str">
        <f>IF(          $C$4 &lt;&gt;"-","błąd okresów",    IF(     R$2  ="-","",       IFERROR(  SUMIFS('Cash flow (Q)'!$E36:$CN36,'Cash flow (Q)'!$E$2:$CN$2,R$2,'Cash flow (Q)'!$E$3:$CN$3,"&gt;="&amp;$C$2,'Cash flow (Q)'!$E$3:$CN$3,"&lt;="&amp;$C$3),"błąd")))</f>
        <v/>
      </c>
      <c r="S36" s="21" t="str">
        <f>IF(          $C$4 &lt;&gt;"-","błąd okresów",    IF(     S$2  ="-","",       IFERROR(  SUMIFS('Cash flow (Q)'!$E36:$CN36,'Cash flow (Q)'!$E$2:$CN$2,S$2,'Cash flow (Q)'!$E$3:$CN$3,"&gt;="&amp;$C$2,'Cash flow (Q)'!$E$3:$CN$3,"&lt;="&amp;$C$3),"błąd")))</f>
        <v/>
      </c>
      <c r="T36" s="21" t="str">
        <f>IF(          $C$4 &lt;&gt;"-","błąd okresów",    IF(     T$2  ="-","",       IFERROR(  SUMIFS('Cash flow (Q)'!$E36:$CN36,'Cash flow (Q)'!$E$2:$CN$2,T$2,'Cash flow (Q)'!$E$3:$CN$3,"&gt;="&amp;$C$2,'Cash flow (Q)'!$E$3:$CN$3,"&lt;="&amp;$C$3),"błąd")))</f>
        <v/>
      </c>
      <c r="U36" s="21" t="str">
        <f>IF(          $C$4 &lt;&gt;"-","błąd okresów",    IF(     U$2  ="-","",       IFERROR(  SUMIFS('Cash flow (Q)'!$E36:$CN36,'Cash flow (Q)'!$E$2:$CN$2,U$2,'Cash flow (Q)'!$E$3:$CN$3,"&gt;="&amp;$C$2,'Cash flow (Q)'!$E$3:$CN$3,"&lt;="&amp;$C$3),"błąd")))</f>
        <v/>
      </c>
      <c r="V36" s="21" t="str">
        <f>IF(          $C$4 &lt;&gt;"-","błąd okresów",    IF(     V$2  ="-","",       IFERROR(  SUMIFS('Cash flow (Q)'!$E36:$CN36,'Cash flow (Q)'!$E$2:$CN$2,V$2,'Cash flow (Q)'!$E$3:$CN$3,"&gt;="&amp;$C$2,'Cash flow (Q)'!$E$3:$CN$3,"&lt;="&amp;$C$3),"błąd")))</f>
        <v/>
      </c>
      <c r="W36" s="21" t="str">
        <f>IF(          $C$4 &lt;&gt;"-","błąd okresów",    IF(     W$2  ="-","",       IFERROR(  SUMIFS('Cash flow (Q)'!$E36:$CN36,'Cash flow (Q)'!$E$2:$CN$2,W$2,'Cash flow (Q)'!$E$3:$CN$3,"&gt;="&amp;$C$2,'Cash flow (Q)'!$E$3:$CN$3,"&lt;="&amp;$C$3),"błąd")))</f>
        <v/>
      </c>
      <c r="X36" s="21" t="str">
        <f>IF(          $C$4 &lt;&gt;"-","błąd okresów",    IF(     X$2  ="-","",       IFERROR(  SUMIFS('Cash flow (Q)'!$E36:$CN36,'Cash flow (Q)'!$E$2:$CN$2,X$2,'Cash flow (Q)'!$E$3:$CN$3,"&gt;="&amp;$C$2,'Cash flow (Q)'!$E$3:$CN$3,"&lt;="&amp;$C$3),"błąd")))</f>
        <v/>
      </c>
      <c r="Y36" s="21" t="str">
        <f>IF(          $C$4 &lt;&gt;"-","błąd okresów",    IF(     Y$2  ="-","",       IFERROR(  SUMIFS('Cash flow (Q)'!$E36:$CN36,'Cash flow (Q)'!$E$2:$CN$2,Y$2,'Cash flow (Q)'!$E$3:$CN$3,"&gt;="&amp;$C$2,'Cash flow (Q)'!$E$3:$CN$3,"&lt;="&amp;$C$3),"błąd")))</f>
        <v/>
      </c>
      <c r="Z36" s="21" t="str">
        <f>IF(          $C$4 &lt;&gt;"-","błąd okresów",    IF(     Z$2  ="-","",       IFERROR(  SUMIFS('Cash flow (Q)'!$E36:$CN36,'Cash flow (Q)'!$E$2:$CN$2,Z$2,'Cash flow (Q)'!$E$3:$CN$3,"&gt;="&amp;$C$2,'Cash flow (Q)'!$E$3:$CN$3,"&lt;="&amp;$C$3),"błąd")))</f>
        <v/>
      </c>
      <c r="AA36" s="80"/>
      <c r="AC36" s="172" t="str">
        <f t="shared" ca="1" si="3"/>
        <v/>
      </c>
      <c r="AE36" s="174" t="str">
        <f t="shared" ca="1" si="4"/>
        <v/>
      </c>
    </row>
    <row r="37" spans="2:31">
      <c r="B37" s="14" t="str">
        <f>IF('Cash flow (Q)'!B37="","",'Cash flow (Q)'!B37)</f>
        <v>32.Pozostałe korekty</v>
      </c>
      <c r="C37" s="21"/>
      <c r="D37" s="21"/>
      <c r="E37" s="21">
        <f>IF(          $C$4 &lt;&gt;"-","błąd okresów",    IF(     E$2  ="-","",       IFERROR(  SUMIFS('Cash flow (Q)'!$E37:$CN37,'Cash flow (Q)'!$E$2:$CN$2,E$2,'Cash flow (Q)'!$E$3:$CN$3,"&gt;="&amp;$C$2,'Cash flow (Q)'!$E$3:$CN$3,"&lt;="&amp;$C$3),"błąd")))</f>
        <v>44</v>
      </c>
      <c r="F37" s="21">
        <f>IF(          $C$4 &lt;&gt;"-","błąd okresów",    IF(     F$2  ="-","",       IFERROR(  SUMIFS('Cash flow (Q)'!$E37:$CN37,'Cash flow (Q)'!$E$2:$CN$2,F$2,'Cash flow (Q)'!$E$3:$CN$3,"&gt;="&amp;$C$2,'Cash flow (Q)'!$E$3:$CN$3,"&lt;="&amp;$C$3),"błąd")))</f>
        <v>0</v>
      </c>
      <c r="G37" s="21">
        <f>IF(          $C$4 &lt;&gt;"-","błąd okresów",    IF(     G$2  ="-","",       IFERROR(  SUMIFS('Cash flow (Q)'!$E37:$CN37,'Cash flow (Q)'!$E$2:$CN$2,G$2,'Cash flow (Q)'!$E$3:$CN$3,"&gt;="&amp;$C$2,'Cash flow (Q)'!$E$3:$CN$3,"&lt;="&amp;$C$3),"błąd")))</f>
        <v>0</v>
      </c>
      <c r="H37" s="21">
        <f>IF(          $C$4 &lt;&gt;"-","błąd okresów",    IF(     H$2  ="-","",       IFERROR(  SUMIFS('Cash flow (Q)'!$E37:$CN37,'Cash flow (Q)'!$E$2:$CN$2,H$2,'Cash flow (Q)'!$E$3:$CN$3,"&gt;="&amp;$C$2,'Cash flow (Q)'!$E$3:$CN$3,"&lt;="&amp;$C$3),"błąd")))</f>
        <v>0</v>
      </c>
      <c r="I37" s="21">
        <f>IF(          $C$4 &lt;&gt;"-","błąd okresów",    IF(     I$2  ="-","",       IFERROR(  SUMIFS('Cash flow (Q)'!$E37:$CN37,'Cash flow (Q)'!$E$2:$CN$2,I$2,'Cash flow (Q)'!$E$3:$CN$3,"&gt;="&amp;$C$2,'Cash flow (Q)'!$E$3:$CN$3,"&lt;="&amp;$C$3),"błąd")))</f>
        <v>0</v>
      </c>
      <c r="J37" s="21">
        <f>IF(          $C$4 &lt;&gt;"-","błąd okresów",    IF(     J$2  ="-","",       IFERROR(  SUMIFS('Cash flow (Q)'!$E37:$CN37,'Cash flow (Q)'!$E$2:$CN$2,J$2,'Cash flow (Q)'!$E$3:$CN$3,"&gt;="&amp;$C$2,'Cash flow (Q)'!$E$3:$CN$3,"&lt;="&amp;$C$3),"błąd")))</f>
        <v>0</v>
      </c>
      <c r="K37" s="21">
        <f>IF(          $C$4 &lt;&gt;"-","błąd okresów",    IF(     K$2  ="-","",       IFERROR(  SUMIFS('Cash flow (Q)'!$E37:$CN37,'Cash flow (Q)'!$E$2:$CN$2,K$2,'Cash flow (Q)'!$E$3:$CN$3,"&gt;="&amp;$C$2,'Cash flow (Q)'!$E$3:$CN$3,"&lt;="&amp;$C$3),"błąd")))</f>
        <v>0</v>
      </c>
      <c r="L37" s="21">
        <f>IF(          $C$4 &lt;&gt;"-","błąd okresów",    IF(     L$2  ="-","",       IFERROR(  SUMIFS('Cash flow (Q)'!$E37:$CN37,'Cash flow (Q)'!$E$2:$CN$2,L$2,'Cash flow (Q)'!$E$3:$CN$3,"&gt;="&amp;$C$2,'Cash flow (Q)'!$E$3:$CN$3,"&lt;="&amp;$C$3),"błąd")))</f>
        <v>0</v>
      </c>
      <c r="M37" s="21">
        <f>IF(          $C$4 &lt;&gt;"-","błąd okresów",    IF(     M$2  ="-","",       IFERROR(  SUMIFS('Cash flow (Q)'!$E37:$CN37,'Cash flow (Q)'!$E$2:$CN$2,M$2,'Cash flow (Q)'!$E$3:$CN$3,"&gt;="&amp;$C$2,'Cash flow (Q)'!$E$3:$CN$3,"&lt;="&amp;$C$3),"błąd")))</f>
        <v>0</v>
      </c>
      <c r="N37" s="21">
        <f>IF(          $C$4 &lt;&gt;"-","błąd okresów",    IF(     N$2  ="-","",       IFERROR(  SUMIFS('Cash flow (Q)'!$E37:$CN37,'Cash flow (Q)'!$E$2:$CN$2,N$2,'Cash flow (Q)'!$E$3:$CN$3,"&gt;="&amp;$C$2,'Cash flow (Q)'!$E$3:$CN$3,"&lt;="&amp;$C$3),"błąd")))</f>
        <v>0</v>
      </c>
      <c r="O37" s="21">
        <f>IF(          $C$4 &lt;&gt;"-","błąd okresów",    IF(     O$2  ="-","",       IFERROR(  SUMIFS('Cash flow (Q)'!$E37:$CN37,'Cash flow (Q)'!$E$2:$CN$2,O$2,'Cash flow (Q)'!$E$3:$CN$3,"&gt;="&amp;$C$2,'Cash flow (Q)'!$E$3:$CN$3,"&lt;="&amp;$C$3),"błąd")))</f>
        <v>0</v>
      </c>
      <c r="P37" s="21">
        <f>IF(          $C$4 &lt;&gt;"-","błąd okresów",    IF(     P$2  ="-","",       IFERROR(  SUMIFS('Cash flow (Q)'!$E37:$CN37,'Cash flow (Q)'!$E$2:$CN$2,P$2,'Cash flow (Q)'!$E$3:$CN$3,"&gt;="&amp;$C$2,'Cash flow (Q)'!$E$3:$CN$3,"&lt;="&amp;$C$3),"błąd")))</f>
        <v>0</v>
      </c>
      <c r="Q37" s="21" t="str">
        <f>IF(          $C$4 &lt;&gt;"-","błąd okresów",    IF(     Q$2  ="-","",       IFERROR(  SUMIFS('Cash flow (Q)'!$E37:$CN37,'Cash flow (Q)'!$E$2:$CN$2,Q$2,'Cash flow (Q)'!$E$3:$CN$3,"&gt;="&amp;$C$2,'Cash flow (Q)'!$E$3:$CN$3,"&lt;="&amp;$C$3),"błąd")))</f>
        <v/>
      </c>
      <c r="R37" s="21" t="str">
        <f>IF(          $C$4 &lt;&gt;"-","błąd okresów",    IF(     R$2  ="-","",       IFERROR(  SUMIFS('Cash flow (Q)'!$E37:$CN37,'Cash flow (Q)'!$E$2:$CN$2,R$2,'Cash flow (Q)'!$E$3:$CN$3,"&gt;="&amp;$C$2,'Cash flow (Q)'!$E$3:$CN$3,"&lt;="&amp;$C$3),"błąd")))</f>
        <v/>
      </c>
      <c r="S37" s="21" t="str">
        <f>IF(          $C$4 &lt;&gt;"-","błąd okresów",    IF(     S$2  ="-","",       IFERROR(  SUMIFS('Cash flow (Q)'!$E37:$CN37,'Cash flow (Q)'!$E$2:$CN$2,S$2,'Cash flow (Q)'!$E$3:$CN$3,"&gt;="&amp;$C$2,'Cash flow (Q)'!$E$3:$CN$3,"&lt;="&amp;$C$3),"błąd")))</f>
        <v/>
      </c>
      <c r="T37" s="21" t="str">
        <f>IF(          $C$4 &lt;&gt;"-","błąd okresów",    IF(     T$2  ="-","",       IFERROR(  SUMIFS('Cash flow (Q)'!$E37:$CN37,'Cash flow (Q)'!$E$2:$CN$2,T$2,'Cash flow (Q)'!$E$3:$CN$3,"&gt;="&amp;$C$2,'Cash flow (Q)'!$E$3:$CN$3,"&lt;="&amp;$C$3),"błąd")))</f>
        <v/>
      </c>
      <c r="U37" s="21" t="str">
        <f>IF(          $C$4 &lt;&gt;"-","błąd okresów",    IF(     U$2  ="-","",       IFERROR(  SUMIFS('Cash flow (Q)'!$E37:$CN37,'Cash flow (Q)'!$E$2:$CN$2,U$2,'Cash flow (Q)'!$E$3:$CN$3,"&gt;="&amp;$C$2,'Cash flow (Q)'!$E$3:$CN$3,"&lt;="&amp;$C$3),"błąd")))</f>
        <v/>
      </c>
      <c r="V37" s="21" t="str">
        <f>IF(          $C$4 &lt;&gt;"-","błąd okresów",    IF(     V$2  ="-","",       IFERROR(  SUMIFS('Cash flow (Q)'!$E37:$CN37,'Cash flow (Q)'!$E$2:$CN$2,V$2,'Cash flow (Q)'!$E$3:$CN$3,"&gt;="&amp;$C$2,'Cash flow (Q)'!$E$3:$CN$3,"&lt;="&amp;$C$3),"błąd")))</f>
        <v/>
      </c>
      <c r="W37" s="21" t="str">
        <f>IF(          $C$4 &lt;&gt;"-","błąd okresów",    IF(     W$2  ="-","",       IFERROR(  SUMIFS('Cash flow (Q)'!$E37:$CN37,'Cash flow (Q)'!$E$2:$CN$2,W$2,'Cash flow (Q)'!$E$3:$CN$3,"&gt;="&amp;$C$2,'Cash flow (Q)'!$E$3:$CN$3,"&lt;="&amp;$C$3),"błąd")))</f>
        <v/>
      </c>
      <c r="X37" s="21" t="str">
        <f>IF(          $C$4 &lt;&gt;"-","błąd okresów",    IF(     X$2  ="-","",       IFERROR(  SUMIFS('Cash flow (Q)'!$E37:$CN37,'Cash flow (Q)'!$E$2:$CN$2,X$2,'Cash flow (Q)'!$E$3:$CN$3,"&gt;="&amp;$C$2,'Cash flow (Q)'!$E$3:$CN$3,"&lt;="&amp;$C$3),"błąd")))</f>
        <v/>
      </c>
      <c r="Y37" s="21" t="str">
        <f>IF(          $C$4 &lt;&gt;"-","błąd okresów",    IF(     Y$2  ="-","",       IFERROR(  SUMIFS('Cash flow (Q)'!$E37:$CN37,'Cash flow (Q)'!$E$2:$CN$2,Y$2,'Cash flow (Q)'!$E$3:$CN$3,"&gt;="&amp;$C$2,'Cash flow (Q)'!$E$3:$CN$3,"&lt;="&amp;$C$3),"błąd")))</f>
        <v/>
      </c>
      <c r="Z37" s="21" t="str">
        <f>IF(          $C$4 &lt;&gt;"-","błąd okresów",    IF(     Z$2  ="-","",       IFERROR(  SUMIFS('Cash flow (Q)'!$E37:$CN37,'Cash flow (Q)'!$E$2:$CN$2,Z$2,'Cash flow (Q)'!$E$3:$CN$3,"&gt;="&amp;$C$2,'Cash flow (Q)'!$E$3:$CN$3,"&lt;="&amp;$C$3),"błąd")))</f>
        <v/>
      </c>
      <c r="AA37" s="80"/>
      <c r="AC37" s="172">
        <f t="shared" ca="1" si="3"/>
        <v>0</v>
      </c>
      <c r="AE37" s="174" t="str">
        <f t="shared" ca="1" si="4"/>
        <v/>
      </c>
    </row>
    <row r="38" spans="2:31">
      <c r="B38" s="14" t="str">
        <f>IF('Cash flow (Q)'!B38="","",'Cash flow (Q)'!B38)</f>
        <v>33.Wydatki na nabycie aktywów finansowych dostępnych do sprzedaży</v>
      </c>
      <c r="C38" s="21"/>
      <c r="D38" s="21"/>
      <c r="E38" s="21">
        <f>IF(          $C$4 &lt;&gt;"-","błąd okresów",    IF(     E$2  ="-","",       IFERROR(  SUMIFS('Cash flow (Q)'!$E38:$CN38,'Cash flow (Q)'!$E$2:$CN$2,E$2,'Cash flow (Q)'!$E$3:$CN$3,"&gt;="&amp;$C$2,'Cash flow (Q)'!$E$3:$CN$3,"&lt;="&amp;$C$3),"błąd")))</f>
        <v>0</v>
      </c>
      <c r="F38" s="21">
        <f>IF(          $C$4 &lt;&gt;"-","błąd okresów",    IF(     F$2  ="-","",       IFERROR(  SUMIFS('Cash flow (Q)'!$E38:$CN38,'Cash flow (Q)'!$E$2:$CN$2,F$2,'Cash flow (Q)'!$E$3:$CN$3,"&gt;="&amp;$C$2,'Cash flow (Q)'!$E$3:$CN$3,"&lt;="&amp;$C$3),"błąd")))</f>
        <v>0</v>
      </c>
      <c r="G38" s="21">
        <f>IF(          $C$4 &lt;&gt;"-","błąd okresów",    IF(     G$2  ="-","",       IFERROR(  SUMIFS('Cash flow (Q)'!$E38:$CN38,'Cash flow (Q)'!$E$2:$CN$2,G$2,'Cash flow (Q)'!$E$3:$CN$3,"&gt;="&amp;$C$2,'Cash flow (Q)'!$E$3:$CN$3,"&lt;="&amp;$C$3),"błąd")))</f>
        <v>0</v>
      </c>
      <c r="H38" s="21">
        <f>IF(          $C$4 &lt;&gt;"-","błąd okresów",    IF(     H$2  ="-","",       IFERROR(  SUMIFS('Cash flow (Q)'!$E38:$CN38,'Cash flow (Q)'!$E$2:$CN$2,H$2,'Cash flow (Q)'!$E$3:$CN$3,"&gt;="&amp;$C$2,'Cash flow (Q)'!$E$3:$CN$3,"&lt;="&amp;$C$3),"błąd")))</f>
        <v>0</v>
      </c>
      <c r="I38" s="21">
        <f>IF(          $C$4 &lt;&gt;"-","błąd okresów",    IF(     I$2  ="-","",       IFERROR(  SUMIFS('Cash flow (Q)'!$E38:$CN38,'Cash flow (Q)'!$E$2:$CN$2,I$2,'Cash flow (Q)'!$E$3:$CN$3,"&gt;="&amp;$C$2,'Cash flow (Q)'!$E$3:$CN$3,"&lt;="&amp;$C$3),"błąd")))</f>
        <v>0</v>
      </c>
      <c r="J38" s="21">
        <f>IF(          $C$4 &lt;&gt;"-","błąd okresów",    IF(     J$2  ="-","",       IFERROR(  SUMIFS('Cash flow (Q)'!$E38:$CN38,'Cash flow (Q)'!$E$2:$CN$2,J$2,'Cash flow (Q)'!$E$3:$CN$3,"&gt;="&amp;$C$2,'Cash flow (Q)'!$E$3:$CN$3,"&lt;="&amp;$C$3),"błąd")))</f>
        <v>0</v>
      </c>
      <c r="K38" s="21">
        <f>IF(          $C$4 &lt;&gt;"-","błąd okresów",    IF(     K$2  ="-","",       IFERROR(  SUMIFS('Cash flow (Q)'!$E38:$CN38,'Cash flow (Q)'!$E$2:$CN$2,K$2,'Cash flow (Q)'!$E$3:$CN$3,"&gt;="&amp;$C$2,'Cash flow (Q)'!$E$3:$CN$3,"&lt;="&amp;$C$3),"błąd")))</f>
        <v>0</v>
      </c>
      <c r="L38" s="21">
        <f>IF(          $C$4 &lt;&gt;"-","błąd okresów",    IF(     L$2  ="-","",       IFERROR(  SUMIFS('Cash flow (Q)'!$E38:$CN38,'Cash flow (Q)'!$E$2:$CN$2,L$2,'Cash flow (Q)'!$E$3:$CN$3,"&gt;="&amp;$C$2,'Cash flow (Q)'!$E$3:$CN$3,"&lt;="&amp;$C$3),"błąd")))</f>
        <v>0</v>
      </c>
      <c r="M38" s="21">
        <f>IF(          $C$4 &lt;&gt;"-","błąd okresów",    IF(     M$2  ="-","",       IFERROR(  SUMIFS('Cash flow (Q)'!$E38:$CN38,'Cash flow (Q)'!$E$2:$CN$2,M$2,'Cash flow (Q)'!$E$3:$CN$3,"&gt;="&amp;$C$2,'Cash flow (Q)'!$E$3:$CN$3,"&lt;="&amp;$C$3),"błąd")))</f>
        <v>0</v>
      </c>
      <c r="N38" s="21">
        <f>IF(          $C$4 &lt;&gt;"-","błąd okresów",    IF(     N$2  ="-","",       IFERROR(  SUMIFS('Cash flow (Q)'!$E38:$CN38,'Cash flow (Q)'!$E$2:$CN$2,N$2,'Cash flow (Q)'!$E$3:$CN$3,"&gt;="&amp;$C$2,'Cash flow (Q)'!$E$3:$CN$3,"&lt;="&amp;$C$3),"błąd")))</f>
        <v>0</v>
      </c>
      <c r="O38" s="21">
        <f>IF(          $C$4 &lt;&gt;"-","błąd okresów",    IF(     O$2  ="-","",       IFERROR(  SUMIFS('Cash flow (Q)'!$E38:$CN38,'Cash flow (Q)'!$E$2:$CN$2,O$2,'Cash flow (Q)'!$E$3:$CN$3,"&gt;="&amp;$C$2,'Cash flow (Q)'!$E$3:$CN$3,"&lt;="&amp;$C$3),"błąd")))</f>
        <v>0</v>
      </c>
      <c r="P38" s="21">
        <f>IF(          $C$4 &lt;&gt;"-","błąd okresów",    IF(     P$2  ="-","",       IFERROR(  SUMIFS('Cash flow (Q)'!$E38:$CN38,'Cash flow (Q)'!$E$2:$CN$2,P$2,'Cash flow (Q)'!$E$3:$CN$3,"&gt;="&amp;$C$2,'Cash flow (Q)'!$E$3:$CN$3,"&lt;="&amp;$C$3),"błąd")))</f>
        <v>0</v>
      </c>
      <c r="Q38" s="21" t="str">
        <f>IF(          $C$4 &lt;&gt;"-","błąd okresów",    IF(     Q$2  ="-","",       IFERROR(  SUMIFS('Cash flow (Q)'!$E38:$CN38,'Cash flow (Q)'!$E$2:$CN$2,Q$2,'Cash flow (Q)'!$E$3:$CN$3,"&gt;="&amp;$C$2,'Cash flow (Q)'!$E$3:$CN$3,"&lt;="&amp;$C$3),"błąd")))</f>
        <v/>
      </c>
      <c r="R38" s="21" t="str">
        <f>IF(          $C$4 &lt;&gt;"-","błąd okresów",    IF(     R$2  ="-","",       IFERROR(  SUMIFS('Cash flow (Q)'!$E38:$CN38,'Cash flow (Q)'!$E$2:$CN$2,R$2,'Cash flow (Q)'!$E$3:$CN$3,"&gt;="&amp;$C$2,'Cash flow (Q)'!$E$3:$CN$3,"&lt;="&amp;$C$3),"błąd")))</f>
        <v/>
      </c>
      <c r="S38" s="21" t="str">
        <f>IF(          $C$4 &lt;&gt;"-","błąd okresów",    IF(     S$2  ="-","",       IFERROR(  SUMIFS('Cash flow (Q)'!$E38:$CN38,'Cash flow (Q)'!$E$2:$CN$2,S$2,'Cash flow (Q)'!$E$3:$CN$3,"&gt;="&amp;$C$2,'Cash flow (Q)'!$E$3:$CN$3,"&lt;="&amp;$C$3),"błąd")))</f>
        <v/>
      </c>
      <c r="T38" s="21" t="str">
        <f>IF(          $C$4 &lt;&gt;"-","błąd okresów",    IF(     T$2  ="-","",       IFERROR(  SUMIFS('Cash flow (Q)'!$E38:$CN38,'Cash flow (Q)'!$E$2:$CN$2,T$2,'Cash flow (Q)'!$E$3:$CN$3,"&gt;="&amp;$C$2,'Cash flow (Q)'!$E$3:$CN$3,"&lt;="&amp;$C$3),"błąd")))</f>
        <v/>
      </c>
      <c r="U38" s="21" t="str">
        <f>IF(          $C$4 &lt;&gt;"-","błąd okresów",    IF(     U$2  ="-","",       IFERROR(  SUMIFS('Cash flow (Q)'!$E38:$CN38,'Cash flow (Q)'!$E$2:$CN$2,U$2,'Cash flow (Q)'!$E$3:$CN$3,"&gt;="&amp;$C$2,'Cash flow (Q)'!$E$3:$CN$3,"&lt;="&amp;$C$3),"błąd")))</f>
        <v/>
      </c>
      <c r="V38" s="21" t="str">
        <f>IF(          $C$4 &lt;&gt;"-","błąd okresów",    IF(     V$2  ="-","",       IFERROR(  SUMIFS('Cash flow (Q)'!$E38:$CN38,'Cash flow (Q)'!$E$2:$CN$2,V$2,'Cash flow (Q)'!$E$3:$CN$3,"&gt;="&amp;$C$2,'Cash flow (Q)'!$E$3:$CN$3,"&lt;="&amp;$C$3),"błąd")))</f>
        <v/>
      </c>
      <c r="W38" s="21" t="str">
        <f>IF(          $C$4 &lt;&gt;"-","błąd okresów",    IF(     W$2  ="-","",       IFERROR(  SUMIFS('Cash flow (Q)'!$E38:$CN38,'Cash flow (Q)'!$E$2:$CN$2,W$2,'Cash flow (Q)'!$E$3:$CN$3,"&gt;="&amp;$C$2,'Cash flow (Q)'!$E$3:$CN$3,"&lt;="&amp;$C$3),"błąd")))</f>
        <v/>
      </c>
      <c r="X38" s="21" t="str">
        <f>IF(          $C$4 &lt;&gt;"-","błąd okresów",    IF(     X$2  ="-","",       IFERROR(  SUMIFS('Cash flow (Q)'!$E38:$CN38,'Cash flow (Q)'!$E$2:$CN$2,X$2,'Cash flow (Q)'!$E$3:$CN$3,"&gt;="&amp;$C$2,'Cash flow (Q)'!$E$3:$CN$3,"&lt;="&amp;$C$3),"błąd")))</f>
        <v/>
      </c>
      <c r="Y38" s="21" t="str">
        <f>IF(          $C$4 &lt;&gt;"-","błąd okresów",    IF(     Y$2  ="-","",       IFERROR(  SUMIFS('Cash flow (Q)'!$E38:$CN38,'Cash flow (Q)'!$E$2:$CN$2,Y$2,'Cash flow (Q)'!$E$3:$CN$3,"&gt;="&amp;$C$2,'Cash flow (Q)'!$E$3:$CN$3,"&lt;="&amp;$C$3),"błąd")))</f>
        <v/>
      </c>
      <c r="Z38" s="21" t="str">
        <f>IF(          $C$4 &lt;&gt;"-","błąd okresów",    IF(     Z$2  ="-","",       IFERROR(  SUMIFS('Cash flow (Q)'!$E38:$CN38,'Cash flow (Q)'!$E$2:$CN$2,Z$2,'Cash flow (Q)'!$E$3:$CN$3,"&gt;="&amp;$C$2,'Cash flow (Q)'!$E$3:$CN$3,"&lt;="&amp;$C$3),"błąd")))</f>
        <v/>
      </c>
      <c r="AA38" s="80"/>
      <c r="AC38" s="172" t="str">
        <f t="shared" ca="1" si="3"/>
        <v/>
      </c>
      <c r="AE38" s="174" t="str">
        <f t="shared" ca="1" si="4"/>
        <v/>
      </c>
    </row>
    <row r="39" spans="2:31">
      <c r="B39" s="14" t="str">
        <f>IF('Cash flow (Q)'!B39="","",'Cash flow (Q)'!B39)</f>
        <v>34.Wpływy ze sprzedaży aktywów finansowych dostępnych do sprzedaży</v>
      </c>
      <c r="C39" s="21"/>
      <c r="D39" s="21"/>
      <c r="E39" s="21">
        <f>IF(          $C$4 &lt;&gt;"-","błąd okresów",    IF(     E$2  ="-","",       IFERROR(  SUMIFS('Cash flow (Q)'!$E39:$CN39,'Cash flow (Q)'!$E$2:$CN$2,E$2,'Cash flow (Q)'!$E$3:$CN$3,"&gt;="&amp;$C$2,'Cash flow (Q)'!$E$3:$CN$3,"&lt;="&amp;$C$3),"błąd")))</f>
        <v>0</v>
      </c>
      <c r="F39" s="21">
        <f>IF(          $C$4 &lt;&gt;"-","błąd okresów",    IF(     F$2  ="-","",       IFERROR(  SUMIFS('Cash flow (Q)'!$E39:$CN39,'Cash flow (Q)'!$E$2:$CN$2,F$2,'Cash flow (Q)'!$E$3:$CN$3,"&gt;="&amp;$C$2,'Cash flow (Q)'!$E$3:$CN$3,"&lt;="&amp;$C$3),"błąd")))</f>
        <v>0</v>
      </c>
      <c r="G39" s="21">
        <f>IF(          $C$4 &lt;&gt;"-","błąd okresów",    IF(     G$2  ="-","",       IFERROR(  SUMIFS('Cash flow (Q)'!$E39:$CN39,'Cash flow (Q)'!$E$2:$CN$2,G$2,'Cash flow (Q)'!$E$3:$CN$3,"&gt;="&amp;$C$2,'Cash flow (Q)'!$E$3:$CN$3,"&lt;="&amp;$C$3),"błąd")))</f>
        <v>0</v>
      </c>
      <c r="H39" s="21">
        <f>IF(          $C$4 &lt;&gt;"-","błąd okresów",    IF(     H$2  ="-","",       IFERROR(  SUMIFS('Cash flow (Q)'!$E39:$CN39,'Cash flow (Q)'!$E$2:$CN$2,H$2,'Cash flow (Q)'!$E$3:$CN$3,"&gt;="&amp;$C$2,'Cash flow (Q)'!$E$3:$CN$3,"&lt;="&amp;$C$3),"błąd")))</f>
        <v>0</v>
      </c>
      <c r="I39" s="21">
        <f>IF(          $C$4 &lt;&gt;"-","błąd okresów",    IF(     I$2  ="-","",       IFERROR(  SUMIFS('Cash flow (Q)'!$E39:$CN39,'Cash flow (Q)'!$E$2:$CN$2,I$2,'Cash flow (Q)'!$E$3:$CN$3,"&gt;="&amp;$C$2,'Cash flow (Q)'!$E$3:$CN$3,"&lt;="&amp;$C$3),"błąd")))</f>
        <v>0</v>
      </c>
      <c r="J39" s="21">
        <f>IF(          $C$4 &lt;&gt;"-","błąd okresów",    IF(     J$2  ="-","",       IFERROR(  SUMIFS('Cash flow (Q)'!$E39:$CN39,'Cash flow (Q)'!$E$2:$CN$2,J$2,'Cash flow (Q)'!$E$3:$CN$3,"&gt;="&amp;$C$2,'Cash flow (Q)'!$E$3:$CN$3,"&lt;="&amp;$C$3),"błąd")))</f>
        <v>0</v>
      </c>
      <c r="K39" s="21">
        <f>IF(          $C$4 &lt;&gt;"-","błąd okresów",    IF(     K$2  ="-","",       IFERROR(  SUMIFS('Cash flow (Q)'!$E39:$CN39,'Cash flow (Q)'!$E$2:$CN$2,K$2,'Cash flow (Q)'!$E$3:$CN$3,"&gt;="&amp;$C$2,'Cash flow (Q)'!$E$3:$CN$3,"&lt;="&amp;$C$3),"błąd")))</f>
        <v>0</v>
      </c>
      <c r="L39" s="21">
        <f>IF(          $C$4 &lt;&gt;"-","błąd okresów",    IF(     L$2  ="-","",       IFERROR(  SUMIFS('Cash flow (Q)'!$E39:$CN39,'Cash flow (Q)'!$E$2:$CN$2,L$2,'Cash flow (Q)'!$E$3:$CN$3,"&gt;="&amp;$C$2,'Cash flow (Q)'!$E$3:$CN$3,"&lt;="&amp;$C$3),"błąd")))</f>
        <v>0</v>
      </c>
      <c r="M39" s="21">
        <f>IF(          $C$4 &lt;&gt;"-","błąd okresów",    IF(     M$2  ="-","",       IFERROR(  SUMIFS('Cash flow (Q)'!$E39:$CN39,'Cash flow (Q)'!$E$2:$CN$2,M$2,'Cash flow (Q)'!$E$3:$CN$3,"&gt;="&amp;$C$2,'Cash flow (Q)'!$E$3:$CN$3,"&lt;="&amp;$C$3),"błąd")))</f>
        <v>0</v>
      </c>
      <c r="N39" s="21">
        <f>IF(          $C$4 &lt;&gt;"-","błąd okresów",    IF(     N$2  ="-","",       IFERROR(  SUMIFS('Cash flow (Q)'!$E39:$CN39,'Cash flow (Q)'!$E$2:$CN$2,N$2,'Cash flow (Q)'!$E$3:$CN$3,"&gt;="&amp;$C$2,'Cash flow (Q)'!$E$3:$CN$3,"&lt;="&amp;$C$3),"błąd")))</f>
        <v>0</v>
      </c>
      <c r="O39" s="21">
        <f>IF(          $C$4 &lt;&gt;"-","błąd okresów",    IF(     O$2  ="-","",       IFERROR(  SUMIFS('Cash flow (Q)'!$E39:$CN39,'Cash flow (Q)'!$E$2:$CN$2,O$2,'Cash flow (Q)'!$E$3:$CN$3,"&gt;="&amp;$C$2,'Cash flow (Q)'!$E$3:$CN$3,"&lt;="&amp;$C$3),"błąd")))</f>
        <v>0</v>
      </c>
      <c r="P39" s="21">
        <f>IF(          $C$4 &lt;&gt;"-","błąd okresów",    IF(     P$2  ="-","",       IFERROR(  SUMIFS('Cash flow (Q)'!$E39:$CN39,'Cash flow (Q)'!$E$2:$CN$2,P$2,'Cash flow (Q)'!$E$3:$CN$3,"&gt;="&amp;$C$2,'Cash flow (Q)'!$E$3:$CN$3,"&lt;="&amp;$C$3),"błąd")))</f>
        <v>0</v>
      </c>
      <c r="Q39" s="21" t="str">
        <f>IF(          $C$4 &lt;&gt;"-","błąd okresów",    IF(     Q$2  ="-","",       IFERROR(  SUMIFS('Cash flow (Q)'!$E39:$CN39,'Cash flow (Q)'!$E$2:$CN$2,Q$2,'Cash flow (Q)'!$E$3:$CN$3,"&gt;="&amp;$C$2,'Cash flow (Q)'!$E$3:$CN$3,"&lt;="&amp;$C$3),"błąd")))</f>
        <v/>
      </c>
      <c r="R39" s="21" t="str">
        <f>IF(          $C$4 &lt;&gt;"-","błąd okresów",    IF(     R$2  ="-","",       IFERROR(  SUMIFS('Cash flow (Q)'!$E39:$CN39,'Cash flow (Q)'!$E$2:$CN$2,R$2,'Cash flow (Q)'!$E$3:$CN$3,"&gt;="&amp;$C$2,'Cash flow (Q)'!$E$3:$CN$3,"&lt;="&amp;$C$3),"błąd")))</f>
        <v/>
      </c>
      <c r="S39" s="21" t="str">
        <f>IF(          $C$4 &lt;&gt;"-","błąd okresów",    IF(     S$2  ="-","",       IFERROR(  SUMIFS('Cash flow (Q)'!$E39:$CN39,'Cash flow (Q)'!$E$2:$CN$2,S$2,'Cash flow (Q)'!$E$3:$CN$3,"&gt;="&amp;$C$2,'Cash flow (Q)'!$E$3:$CN$3,"&lt;="&amp;$C$3),"błąd")))</f>
        <v/>
      </c>
      <c r="T39" s="21" t="str">
        <f>IF(          $C$4 &lt;&gt;"-","błąd okresów",    IF(     T$2  ="-","",       IFERROR(  SUMIFS('Cash flow (Q)'!$E39:$CN39,'Cash flow (Q)'!$E$2:$CN$2,T$2,'Cash flow (Q)'!$E$3:$CN$3,"&gt;="&amp;$C$2,'Cash flow (Q)'!$E$3:$CN$3,"&lt;="&amp;$C$3),"błąd")))</f>
        <v/>
      </c>
      <c r="U39" s="21" t="str">
        <f>IF(          $C$4 &lt;&gt;"-","błąd okresów",    IF(     U$2  ="-","",       IFERROR(  SUMIFS('Cash flow (Q)'!$E39:$CN39,'Cash flow (Q)'!$E$2:$CN$2,U$2,'Cash flow (Q)'!$E$3:$CN$3,"&gt;="&amp;$C$2,'Cash flow (Q)'!$E$3:$CN$3,"&lt;="&amp;$C$3),"błąd")))</f>
        <v/>
      </c>
      <c r="V39" s="21" t="str">
        <f>IF(          $C$4 &lt;&gt;"-","błąd okresów",    IF(     V$2  ="-","",       IFERROR(  SUMIFS('Cash flow (Q)'!$E39:$CN39,'Cash flow (Q)'!$E$2:$CN$2,V$2,'Cash flow (Q)'!$E$3:$CN$3,"&gt;="&amp;$C$2,'Cash flow (Q)'!$E$3:$CN$3,"&lt;="&amp;$C$3),"błąd")))</f>
        <v/>
      </c>
      <c r="W39" s="21" t="str">
        <f>IF(          $C$4 &lt;&gt;"-","błąd okresów",    IF(     W$2  ="-","",       IFERROR(  SUMIFS('Cash flow (Q)'!$E39:$CN39,'Cash flow (Q)'!$E$2:$CN$2,W$2,'Cash flow (Q)'!$E$3:$CN$3,"&gt;="&amp;$C$2,'Cash flow (Q)'!$E$3:$CN$3,"&lt;="&amp;$C$3),"błąd")))</f>
        <v/>
      </c>
      <c r="X39" s="21" t="str">
        <f>IF(          $C$4 &lt;&gt;"-","błąd okresów",    IF(     X$2  ="-","",       IFERROR(  SUMIFS('Cash flow (Q)'!$E39:$CN39,'Cash flow (Q)'!$E$2:$CN$2,X$2,'Cash flow (Q)'!$E$3:$CN$3,"&gt;="&amp;$C$2,'Cash flow (Q)'!$E$3:$CN$3,"&lt;="&amp;$C$3),"błąd")))</f>
        <v/>
      </c>
      <c r="Y39" s="21" t="str">
        <f>IF(          $C$4 &lt;&gt;"-","błąd okresów",    IF(     Y$2  ="-","",       IFERROR(  SUMIFS('Cash flow (Q)'!$E39:$CN39,'Cash flow (Q)'!$E$2:$CN$2,Y$2,'Cash flow (Q)'!$E$3:$CN$3,"&gt;="&amp;$C$2,'Cash flow (Q)'!$E$3:$CN$3,"&lt;="&amp;$C$3),"błąd")))</f>
        <v/>
      </c>
      <c r="Z39" s="21" t="str">
        <f>IF(          $C$4 &lt;&gt;"-","błąd okresów",    IF(     Z$2  ="-","",       IFERROR(  SUMIFS('Cash flow (Q)'!$E39:$CN39,'Cash flow (Q)'!$E$2:$CN$2,Z$2,'Cash flow (Q)'!$E$3:$CN$3,"&gt;="&amp;$C$2,'Cash flow (Q)'!$E$3:$CN$3,"&lt;="&amp;$C$3),"błąd")))</f>
        <v/>
      </c>
      <c r="AA39" s="80"/>
      <c r="AC39" s="172" t="str">
        <f t="shared" ca="1" si="3"/>
        <v/>
      </c>
      <c r="AE39" s="174" t="str">
        <f t="shared" ca="1" si="4"/>
        <v/>
      </c>
    </row>
    <row r="40" spans="2:31">
      <c r="B40" s="14" t="str">
        <f>IF('Cash flow (Q)'!B40="","",'Cash flow (Q)'!B40)</f>
        <v>35.Wydatki na nabycie aktywów finansowych przeznaczonych do obrotu</v>
      </c>
      <c r="C40" s="21"/>
      <c r="D40" s="21"/>
      <c r="E40" s="21">
        <f>IF(          $C$4 &lt;&gt;"-","błąd okresów",    IF(     E$2  ="-","",       IFERROR(  SUMIFS('Cash flow (Q)'!$E40:$CN40,'Cash flow (Q)'!$E$2:$CN$2,E$2,'Cash flow (Q)'!$E$3:$CN$3,"&gt;="&amp;$C$2,'Cash flow (Q)'!$E$3:$CN$3,"&lt;="&amp;$C$3),"błąd")))</f>
        <v>0</v>
      </c>
      <c r="F40" s="21">
        <f>IF(          $C$4 &lt;&gt;"-","błąd okresów",    IF(     F$2  ="-","",       IFERROR(  SUMIFS('Cash flow (Q)'!$E40:$CN40,'Cash flow (Q)'!$E$2:$CN$2,F$2,'Cash flow (Q)'!$E$3:$CN$3,"&gt;="&amp;$C$2,'Cash flow (Q)'!$E$3:$CN$3,"&lt;="&amp;$C$3),"błąd")))</f>
        <v>0</v>
      </c>
      <c r="G40" s="21">
        <f>IF(          $C$4 &lt;&gt;"-","błąd okresów",    IF(     G$2  ="-","",       IFERROR(  SUMIFS('Cash flow (Q)'!$E40:$CN40,'Cash flow (Q)'!$E$2:$CN$2,G$2,'Cash flow (Q)'!$E$3:$CN$3,"&gt;="&amp;$C$2,'Cash flow (Q)'!$E$3:$CN$3,"&lt;="&amp;$C$3),"błąd")))</f>
        <v>0</v>
      </c>
      <c r="H40" s="21">
        <f>IF(          $C$4 &lt;&gt;"-","błąd okresów",    IF(     H$2  ="-","",       IFERROR(  SUMIFS('Cash flow (Q)'!$E40:$CN40,'Cash flow (Q)'!$E$2:$CN$2,H$2,'Cash flow (Q)'!$E$3:$CN$3,"&gt;="&amp;$C$2,'Cash flow (Q)'!$E$3:$CN$3,"&lt;="&amp;$C$3),"błąd")))</f>
        <v>0</v>
      </c>
      <c r="I40" s="21">
        <f>IF(          $C$4 &lt;&gt;"-","błąd okresów",    IF(     I$2  ="-","",       IFERROR(  SUMIFS('Cash flow (Q)'!$E40:$CN40,'Cash flow (Q)'!$E$2:$CN$2,I$2,'Cash flow (Q)'!$E$3:$CN$3,"&gt;="&amp;$C$2,'Cash flow (Q)'!$E$3:$CN$3,"&lt;="&amp;$C$3),"błąd")))</f>
        <v>0</v>
      </c>
      <c r="J40" s="21">
        <f>IF(          $C$4 &lt;&gt;"-","błąd okresów",    IF(     J$2  ="-","",       IFERROR(  SUMIFS('Cash flow (Q)'!$E40:$CN40,'Cash flow (Q)'!$E$2:$CN$2,J$2,'Cash flow (Q)'!$E$3:$CN$3,"&gt;="&amp;$C$2,'Cash flow (Q)'!$E$3:$CN$3,"&lt;="&amp;$C$3),"błąd")))</f>
        <v>0</v>
      </c>
      <c r="K40" s="21">
        <f>IF(          $C$4 &lt;&gt;"-","błąd okresów",    IF(     K$2  ="-","",       IFERROR(  SUMIFS('Cash flow (Q)'!$E40:$CN40,'Cash flow (Q)'!$E$2:$CN$2,K$2,'Cash flow (Q)'!$E$3:$CN$3,"&gt;="&amp;$C$2,'Cash flow (Q)'!$E$3:$CN$3,"&lt;="&amp;$C$3),"błąd")))</f>
        <v>0</v>
      </c>
      <c r="L40" s="21">
        <f>IF(          $C$4 &lt;&gt;"-","błąd okresów",    IF(     L$2  ="-","",       IFERROR(  SUMIFS('Cash flow (Q)'!$E40:$CN40,'Cash flow (Q)'!$E$2:$CN$2,L$2,'Cash flow (Q)'!$E$3:$CN$3,"&gt;="&amp;$C$2,'Cash flow (Q)'!$E$3:$CN$3,"&lt;="&amp;$C$3),"błąd")))</f>
        <v>0</v>
      </c>
      <c r="M40" s="21">
        <f>IF(          $C$4 &lt;&gt;"-","błąd okresów",    IF(     M$2  ="-","",       IFERROR(  SUMIFS('Cash flow (Q)'!$E40:$CN40,'Cash flow (Q)'!$E$2:$CN$2,M$2,'Cash flow (Q)'!$E$3:$CN$3,"&gt;="&amp;$C$2,'Cash flow (Q)'!$E$3:$CN$3,"&lt;="&amp;$C$3),"błąd")))</f>
        <v>0</v>
      </c>
      <c r="N40" s="21">
        <f>IF(          $C$4 &lt;&gt;"-","błąd okresów",    IF(     N$2  ="-","",       IFERROR(  SUMIFS('Cash flow (Q)'!$E40:$CN40,'Cash flow (Q)'!$E$2:$CN$2,N$2,'Cash flow (Q)'!$E$3:$CN$3,"&gt;="&amp;$C$2,'Cash flow (Q)'!$E$3:$CN$3,"&lt;="&amp;$C$3),"błąd")))</f>
        <v>0</v>
      </c>
      <c r="O40" s="21">
        <f>IF(          $C$4 &lt;&gt;"-","błąd okresów",    IF(     O$2  ="-","",       IFERROR(  SUMIFS('Cash flow (Q)'!$E40:$CN40,'Cash flow (Q)'!$E$2:$CN$2,O$2,'Cash flow (Q)'!$E$3:$CN$3,"&gt;="&amp;$C$2,'Cash flow (Q)'!$E$3:$CN$3,"&lt;="&amp;$C$3),"błąd")))</f>
        <v>0</v>
      </c>
      <c r="P40" s="21">
        <f>IF(          $C$4 &lt;&gt;"-","błąd okresów",    IF(     P$2  ="-","",       IFERROR(  SUMIFS('Cash flow (Q)'!$E40:$CN40,'Cash flow (Q)'!$E$2:$CN$2,P$2,'Cash flow (Q)'!$E$3:$CN$3,"&gt;="&amp;$C$2,'Cash flow (Q)'!$E$3:$CN$3,"&lt;="&amp;$C$3),"błąd")))</f>
        <v>0</v>
      </c>
      <c r="Q40" s="21" t="str">
        <f>IF(          $C$4 &lt;&gt;"-","błąd okresów",    IF(     Q$2  ="-","",       IFERROR(  SUMIFS('Cash flow (Q)'!$E40:$CN40,'Cash flow (Q)'!$E$2:$CN$2,Q$2,'Cash flow (Q)'!$E$3:$CN$3,"&gt;="&amp;$C$2,'Cash flow (Q)'!$E$3:$CN$3,"&lt;="&amp;$C$3),"błąd")))</f>
        <v/>
      </c>
      <c r="R40" s="21" t="str">
        <f>IF(          $C$4 &lt;&gt;"-","błąd okresów",    IF(     R$2  ="-","",       IFERROR(  SUMIFS('Cash flow (Q)'!$E40:$CN40,'Cash flow (Q)'!$E$2:$CN$2,R$2,'Cash flow (Q)'!$E$3:$CN$3,"&gt;="&amp;$C$2,'Cash flow (Q)'!$E$3:$CN$3,"&lt;="&amp;$C$3),"błąd")))</f>
        <v/>
      </c>
      <c r="S40" s="21" t="str">
        <f>IF(          $C$4 &lt;&gt;"-","błąd okresów",    IF(     S$2  ="-","",       IFERROR(  SUMIFS('Cash flow (Q)'!$E40:$CN40,'Cash flow (Q)'!$E$2:$CN$2,S$2,'Cash flow (Q)'!$E$3:$CN$3,"&gt;="&amp;$C$2,'Cash flow (Q)'!$E$3:$CN$3,"&lt;="&amp;$C$3),"błąd")))</f>
        <v/>
      </c>
      <c r="T40" s="21" t="str">
        <f>IF(          $C$4 &lt;&gt;"-","błąd okresów",    IF(     T$2  ="-","",       IFERROR(  SUMIFS('Cash flow (Q)'!$E40:$CN40,'Cash flow (Q)'!$E$2:$CN$2,T$2,'Cash flow (Q)'!$E$3:$CN$3,"&gt;="&amp;$C$2,'Cash flow (Q)'!$E$3:$CN$3,"&lt;="&amp;$C$3),"błąd")))</f>
        <v/>
      </c>
      <c r="U40" s="21" t="str">
        <f>IF(          $C$4 &lt;&gt;"-","błąd okresów",    IF(     U$2  ="-","",       IFERROR(  SUMIFS('Cash flow (Q)'!$E40:$CN40,'Cash flow (Q)'!$E$2:$CN$2,U$2,'Cash flow (Q)'!$E$3:$CN$3,"&gt;="&amp;$C$2,'Cash flow (Q)'!$E$3:$CN$3,"&lt;="&amp;$C$3),"błąd")))</f>
        <v/>
      </c>
      <c r="V40" s="21" t="str">
        <f>IF(          $C$4 &lt;&gt;"-","błąd okresów",    IF(     V$2  ="-","",       IFERROR(  SUMIFS('Cash flow (Q)'!$E40:$CN40,'Cash flow (Q)'!$E$2:$CN$2,V$2,'Cash flow (Q)'!$E$3:$CN$3,"&gt;="&amp;$C$2,'Cash flow (Q)'!$E$3:$CN$3,"&lt;="&amp;$C$3),"błąd")))</f>
        <v/>
      </c>
      <c r="W40" s="21" t="str">
        <f>IF(          $C$4 &lt;&gt;"-","błąd okresów",    IF(     W$2  ="-","",       IFERROR(  SUMIFS('Cash flow (Q)'!$E40:$CN40,'Cash flow (Q)'!$E$2:$CN$2,W$2,'Cash flow (Q)'!$E$3:$CN$3,"&gt;="&amp;$C$2,'Cash flow (Q)'!$E$3:$CN$3,"&lt;="&amp;$C$3),"błąd")))</f>
        <v/>
      </c>
      <c r="X40" s="21" t="str">
        <f>IF(          $C$4 &lt;&gt;"-","błąd okresów",    IF(     X$2  ="-","",       IFERROR(  SUMIFS('Cash flow (Q)'!$E40:$CN40,'Cash flow (Q)'!$E$2:$CN$2,X$2,'Cash flow (Q)'!$E$3:$CN$3,"&gt;="&amp;$C$2,'Cash flow (Q)'!$E$3:$CN$3,"&lt;="&amp;$C$3),"błąd")))</f>
        <v/>
      </c>
      <c r="Y40" s="21" t="str">
        <f>IF(          $C$4 &lt;&gt;"-","błąd okresów",    IF(     Y$2  ="-","",       IFERROR(  SUMIFS('Cash flow (Q)'!$E40:$CN40,'Cash flow (Q)'!$E$2:$CN$2,Y$2,'Cash flow (Q)'!$E$3:$CN$3,"&gt;="&amp;$C$2,'Cash flow (Q)'!$E$3:$CN$3,"&lt;="&amp;$C$3),"błąd")))</f>
        <v/>
      </c>
      <c r="Z40" s="21" t="str">
        <f>IF(          $C$4 &lt;&gt;"-","błąd okresów",    IF(     Z$2  ="-","",       IFERROR(  SUMIFS('Cash flow (Q)'!$E40:$CN40,'Cash flow (Q)'!$E$2:$CN$2,Z$2,'Cash flow (Q)'!$E$3:$CN$3,"&gt;="&amp;$C$2,'Cash flow (Q)'!$E$3:$CN$3,"&lt;="&amp;$C$3),"błąd")))</f>
        <v/>
      </c>
      <c r="AA40" s="80"/>
      <c r="AC40" s="172" t="str">
        <f t="shared" ca="1" si="3"/>
        <v/>
      </c>
      <c r="AE40" s="174" t="str">
        <f t="shared" ca="1" si="4"/>
        <v/>
      </c>
    </row>
    <row r="41" spans="2:31">
      <c r="B41" s="14" t="str">
        <f>IF('Cash flow (Q)'!B41="","",'Cash flow (Q)'!B41)</f>
        <v>36.Wpływy ze sprzedaży udziałów</v>
      </c>
      <c r="C41" s="21"/>
      <c r="D41" s="21"/>
      <c r="E41" s="21">
        <f>IF(          $C$4 &lt;&gt;"-","błąd okresów",    IF(     E$2  ="-","",       IFERROR(  SUMIFS('Cash flow (Q)'!$E41:$CN41,'Cash flow (Q)'!$E$2:$CN$2,E$2,'Cash flow (Q)'!$E$3:$CN$3,"&gt;="&amp;$C$2,'Cash flow (Q)'!$E$3:$CN$3,"&lt;="&amp;$C$3),"błąd")))</f>
        <v>0</v>
      </c>
      <c r="F41" s="21">
        <f>IF(          $C$4 &lt;&gt;"-","błąd okresów",    IF(     F$2  ="-","",       IFERROR(  SUMIFS('Cash flow (Q)'!$E41:$CN41,'Cash flow (Q)'!$E$2:$CN$2,F$2,'Cash flow (Q)'!$E$3:$CN$3,"&gt;="&amp;$C$2,'Cash flow (Q)'!$E$3:$CN$3,"&lt;="&amp;$C$3),"błąd")))</f>
        <v>0</v>
      </c>
      <c r="G41" s="21">
        <f>IF(          $C$4 &lt;&gt;"-","błąd okresów",    IF(     G$2  ="-","",       IFERROR(  SUMIFS('Cash flow (Q)'!$E41:$CN41,'Cash flow (Q)'!$E$2:$CN$2,G$2,'Cash flow (Q)'!$E$3:$CN$3,"&gt;="&amp;$C$2,'Cash flow (Q)'!$E$3:$CN$3,"&lt;="&amp;$C$3),"błąd")))</f>
        <v>0</v>
      </c>
      <c r="H41" s="21">
        <f>IF(          $C$4 &lt;&gt;"-","błąd okresów",    IF(     H$2  ="-","",       IFERROR(  SUMIFS('Cash flow (Q)'!$E41:$CN41,'Cash flow (Q)'!$E$2:$CN$2,H$2,'Cash flow (Q)'!$E$3:$CN$3,"&gt;="&amp;$C$2,'Cash flow (Q)'!$E$3:$CN$3,"&lt;="&amp;$C$3),"błąd")))</f>
        <v>0</v>
      </c>
      <c r="I41" s="21">
        <f>IF(          $C$4 &lt;&gt;"-","błąd okresów",    IF(     I$2  ="-","",       IFERROR(  SUMIFS('Cash flow (Q)'!$E41:$CN41,'Cash flow (Q)'!$E$2:$CN$2,I$2,'Cash flow (Q)'!$E$3:$CN$3,"&gt;="&amp;$C$2,'Cash flow (Q)'!$E$3:$CN$3,"&lt;="&amp;$C$3),"błąd")))</f>
        <v>220</v>
      </c>
      <c r="J41" s="21">
        <f>IF(          $C$4 &lt;&gt;"-","błąd okresów",    IF(     J$2  ="-","",       IFERROR(  SUMIFS('Cash flow (Q)'!$E41:$CN41,'Cash flow (Q)'!$E$2:$CN$2,J$2,'Cash flow (Q)'!$E$3:$CN$3,"&gt;="&amp;$C$2,'Cash flow (Q)'!$E$3:$CN$3,"&lt;="&amp;$C$3),"błąd")))</f>
        <v>90</v>
      </c>
      <c r="K41" s="21">
        <f>IF(          $C$4 &lt;&gt;"-","błąd okresów",    IF(     K$2  ="-","",       IFERROR(  SUMIFS('Cash flow (Q)'!$E41:$CN41,'Cash flow (Q)'!$E$2:$CN$2,K$2,'Cash flow (Q)'!$E$3:$CN$3,"&gt;="&amp;$C$2,'Cash flow (Q)'!$E$3:$CN$3,"&lt;="&amp;$C$3),"błąd")))</f>
        <v>60</v>
      </c>
      <c r="L41" s="21">
        <f>IF(          $C$4 &lt;&gt;"-","błąd okresów",    IF(     L$2  ="-","",       IFERROR(  SUMIFS('Cash flow (Q)'!$E41:$CN41,'Cash flow (Q)'!$E$2:$CN$2,L$2,'Cash flow (Q)'!$E$3:$CN$3,"&gt;="&amp;$C$2,'Cash flow (Q)'!$E$3:$CN$3,"&lt;="&amp;$C$3),"błąd")))</f>
        <v>90</v>
      </c>
      <c r="M41" s="21">
        <f>IF(          $C$4 &lt;&gt;"-","błąd okresów",    IF(     M$2  ="-","",       IFERROR(  SUMIFS('Cash flow (Q)'!$E41:$CN41,'Cash flow (Q)'!$E$2:$CN$2,M$2,'Cash flow (Q)'!$E$3:$CN$3,"&gt;="&amp;$C$2,'Cash flow (Q)'!$E$3:$CN$3,"&lt;="&amp;$C$3),"błąd")))</f>
        <v>90</v>
      </c>
      <c r="N41" s="21">
        <f>IF(          $C$4 &lt;&gt;"-","błąd okresów",    IF(     N$2  ="-","",       IFERROR(  SUMIFS('Cash flow (Q)'!$E41:$CN41,'Cash flow (Q)'!$E$2:$CN$2,N$2,'Cash flow (Q)'!$E$3:$CN$3,"&gt;="&amp;$C$2,'Cash flow (Q)'!$E$3:$CN$3,"&lt;="&amp;$C$3),"błąd")))</f>
        <v>90</v>
      </c>
      <c r="O41" s="21">
        <f>IF(          $C$4 &lt;&gt;"-","błąd okresów",    IF(     O$2  ="-","",       IFERROR(  SUMIFS('Cash flow (Q)'!$E41:$CN41,'Cash flow (Q)'!$E$2:$CN$2,O$2,'Cash flow (Q)'!$E$3:$CN$3,"&gt;="&amp;$C$2,'Cash flow (Q)'!$E$3:$CN$3,"&lt;="&amp;$C$3),"błąd")))</f>
        <v>158</v>
      </c>
      <c r="P41" s="21">
        <f>IF(          $C$4 &lt;&gt;"-","błąd okresów",    IF(     P$2  ="-","",       IFERROR(  SUMIFS('Cash flow (Q)'!$E41:$CN41,'Cash flow (Q)'!$E$2:$CN$2,P$2,'Cash flow (Q)'!$E$3:$CN$3,"&gt;="&amp;$C$2,'Cash flow (Q)'!$E$3:$CN$3,"&lt;="&amp;$C$3),"błąd")))</f>
        <v>0</v>
      </c>
      <c r="Q41" s="21" t="str">
        <f>IF(          $C$4 &lt;&gt;"-","błąd okresów",    IF(     Q$2  ="-","",       IFERROR(  SUMIFS('Cash flow (Q)'!$E41:$CN41,'Cash flow (Q)'!$E$2:$CN$2,Q$2,'Cash flow (Q)'!$E$3:$CN$3,"&gt;="&amp;$C$2,'Cash flow (Q)'!$E$3:$CN$3,"&lt;="&amp;$C$3),"błąd")))</f>
        <v/>
      </c>
      <c r="R41" s="21" t="str">
        <f>IF(          $C$4 &lt;&gt;"-","błąd okresów",    IF(     R$2  ="-","",       IFERROR(  SUMIFS('Cash flow (Q)'!$E41:$CN41,'Cash flow (Q)'!$E$2:$CN$2,R$2,'Cash flow (Q)'!$E$3:$CN$3,"&gt;="&amp;$C$2,'Cash flow (Q)'!$E$3:$CN$3,"&lt;="&amp;$C$3),"błąd")))</f>
        <v/>
      </c>
      <c r="S41" s="21" t="str">
        <f>IF(          $C$4 &lt;&gt;"-","błąd okresów",    IF(     S$2  ="-","",       IFERROR(  SUMIFS('Cash flow (Q)'!$E41:$CN41,'Cash flow (Q)'!$E$2:$CN$2,S$2,'Cash flow (Q)'!$E$3:$CN$3,"&gt;="&amp;$C$2,'Cash flow (Q)'!$E$3:$CN$3,"&lt;="&amp;$C$3),"błąd")))</f>
        <v/>
      </c>
      <c r="T41" s="21" t="str">
        <f>IF(          $C$4 &lt;&gt;"-","błąd okresów",    IF(     T$2  ="-","",       IFERROR(  SUMIFS('Cash flow (Q)'!$E41:$CN41,'Cash flow (Q)'!$E$2:$CN$2,T$2,'Cash flow (Q)'!$E$3:$CN$3,"&gt;="&amp;$C$2,'Cash flow (Q)'!$E$3:$CN$3,"&lt;="&amp;$C$3),"błąd")))</f>
        <v/>
      </c>
      <c r="U41" s="21" t="str">
        <f>IF(          $C$4 &lt;&gt;"-","błąd okresów",    IF(     U$2  ="-","",       IFERROR(  SUMIFS('Cash flow (Q)'!$E41:$CN41,'Cash flow (Q)'!$E$2:$CN$2,U$2,'Cash flow (Q)'!$E$3:$CN$3,"&gt;="&amp;$C$2,'Cash flow (Q)'!$E$3:$CN$3,"&lt;="&amp;$C$3),"błąd")))</f>
        <v/>
      </c>
      <c r="V41" s="21" t="str">
        <f>IF(          $C$4 &lt;&gt;"-","błąd okresów",    IF(     V$2  ="-","",       IFERROR(  SUMIFS('Cash flow (Q)'!$E41:$CN41,'Cash flow (Q)'!$E$2:$CN$2,V$2,'Cash flow (Q)'!$E$3:$CN$3,"&gt;="&amp;$C$2,'Cash flow (Q)'!$E$3:$CN$3,"&lt;="&amp;$C$3),"błąd")))</f>
        <v/>
      </c>
      <c r="W41" s="21" t="str">
        <f>IF(          $C$4 &lt;&gt;"-","błąd okresów",    IF(     W$2  ="-","",       IFERROR(  SUMIFS('Cash flow (Q)'!$E41:$CN41,'Cash flow (Q)'!$E$2:$CN$2,W$2,'Cash flow (Q)'!$E$3:$CN$3,"&gt;="&amp;$C$2,'Cash flow (Q)'!$E$3:$CN$3,"&lt;="&amp;$C$3),"błąd")))</f>
        <v/>
      </c>
      <c r="X41" s="21" t="str">
        <f>IF(          $C$4 &lt;&gt;"-","błąd okresów",    IF(     X$2  ="-","",       IFERROR(  SUMIFS('Cash flow (Q)'!$E41:$CN41,'Cash flow (Q)'!$E$2:$CN$2,X$2,'Cash flow (Q)'!$E$3:$CN$3,"&gt;="&amp;$C$2,'Cash flow (Q)'!$E$3:$CN$3,"&lt;="&amp;$C$3),"błąd")))</f>
        <v/>
      </c>
      <c r="Y41" s="21" t="str">
        <f>IF(          $C$4 &lt;&gt;"-","błąd okresów",    IF(     Y$2  ="-","",       IFERROR(  SUMIFS('Cash flow (Q)'!$E41:$CN41,'Cash flow (Q)'!$E$2:$CN$2,Y$2,'Cash flow (Q)'!$E$3:$CN$3,"&gt;="&amp;$C$2,'Cash flow (Q)'!$E$3:$CN$3,"&lt;="&amp;$C$3),"błąd")))</f>
        <v/>
      </c>
      <c r="Z41" s="21" t="str">
        <f>IF(          $C$4 &lt;&gt;"-","błąd okresów",    IF(     Z$2  ="-","",       IFERROR(  SUMIFS('Cash flow (Q)'!$E41:$CN41,'Cash flow (Q)'!$E$2:$CN$2,Z$2,'Cash flow (Q)'!$E$3:$CN$3,"&gt;="&amp;$C$2,'Cash flow (Q)'!$E$3:$CN$3,"&lt;="&amp;$C$3),"błąd")))</f>
        <v/>
      </c>
      <c r="AA41" s="80"/>
      <c r="AC41" s="172">
        <f t="shared" ca="1" si="3"/>
        <v>-158</v>
      </c>
      <c r="AE41" s="174">
        <f t="shared" ca="1" si="4"/>
        <v>0</v>
      </c>
    </row>
    <row r="42" spans="2:31">
      <c r="B42" s="14" t="str">
        <f>IF('Cash flow (Q)'!B42="","",'Cash flow (Q)'!B42)</f>
        <v>37.Wydatki na nabycie jednostek zależnych (pomniejszone o przejęte środki pieniężne)</v>
      </c>
      <c r="C42" s="21"/>
      <c r="D42" s="21"/>
      <c r="E42" s="21">
        <f>IF(          $C$4 &lt;&gt;"-","błąd okresów",    IF(     E$2  ="-","",       IFERROR(  SUMIFS('Cash flow (Q)'!$E42:$CN42,'Cash flow (Q)'!$E$2:$CN$2,E$2,'Cash flow (Q)'!$E$3:$CN$3,"&gt;="&amp;$C$2,'Cash flow (Q)'!$E$3:$CN$3,"&lt;="&amp;$C$3),"błąd")))</f>
        <v>0</v>
      </c>
      <c r="F42" s="21">
        <f>IF(          $C$4 &lt;&gt;"-","błąd okresów",    IF(     F$2  ="-","",       IFERROR(  SUMIFS('Cash flow (Q)'!$E42:$CN42,'Cash flow (Q)'!$E$2:$CN$2,F$2,'Cash flow (Q)'!$E$3:$CN$3,"&gt;="&amp;$C$2,'Cash flow (Q)'!$E$3:$CN$3,"&lt;="&amp;$C$3),"błąd")))</f>
        <v>0</v>
      </c>
      <c r="G42" s="21">
        <f>IF(          $C$4 &lt;&gt;"-","błąd okresów",    IF(     G$2  ="-","",       IFERROR(  SUMIFS('Cash flow (Q)'!$E42:$CN42,'Cash flow (Q)'!$E$2:$CN$2,G$2,'Cash flow (Q)'!$E$3:$CN$3,"&gt;="&amp;$C$2,'Cash flow (Q)'!$E$3:$CN$3,"&lt;="&amp;$C$3),"błąd")))</f>
        <v>0</v>
      </c>
      <c r="H42" s="21">
        <f>IF(          $C$4 &lt;&gt;"-","błąd okresów",    IF(     H$2  ="-","",       IFERROR(  SUMIFS('Cash flow (Q)'!$E42:$CN42,'Cash flow (Q)'!$E$2:$CN$2,H$2,'Cash flow (Q)'!$E$3:$CN$3,"&gt;="&amp;$C$2,'Cash flow (Q)'!$E$3:$CN$3,"&lt;="&amp;$C$3),"błąd")))</f>
        <v>0</v>
      </c>
      <c r="I42" s="21">
        <f>IF(          $C$4 &lt;&gt;"-","błąd okresów",    IF(     I$2  ="-","",       IFERROR(  SUMIFS('Cash flow (Q)'!$E42:$CN42,'Cash flow (Q)'!$E$2:$CN$2,I$2,'Cash flow (Q)'!$E$3:$CN$3,"&gt;="&amp;$C$2,'Cash flow (Q)'!$E$3:$CN$3,"&lt;="&amp;$C$3),"błąd")))</f>
        <v>0</v>
      </c>
      <c r="J42" s="21">
        <f>IF(          $C$4 &lt;&gt;"-","błąd okresów",    IF(     J$2  ="-","",       IFERROR(  SUMIFS('Cash flow (Q)'!$E42:$CN42,'Cash flow (Q)'!$E$2:$CN$2,J$2,'Cash flow (Q)'!$E$3:$CN$3,"&gt;="&amp;$C$2,'Cash flow (Q)'!$E$3:$CN$3,"&lt;="&amp;$C$3),"błąd")))</f>
        <v>0</v>
      </c>
      <c r="K42" s="21">
        <f>IF(          $C$4 &lt;&gt;"-","błąd okresów",    IF(     K$2  ="-","",       IFERROR(  SUMIFS('Cash flow (Q)'!$E42:$CN42,'Cash flow (Q)'!$E$2:$CN$2,K$2,'Cash flow (Q)'!$E$3:$CN$3,"&gt;="&amp;$C$2,'Cash flow (Q)'!$E$3:$CN$3,"&lt;="&amp;$C$3),"błąd")))</f>
        <v>0</v>
      </c>
      <c r="L42" s="21">
        <f>IF(          $C$4 &lt;&gt;"-","błąd okresów",    IF(     L$2  ="-","",       IFERROR(  SUMIFS('Cash flow (Q)'!$E42:$CN42,'Cash flow (Q)'!$E$2:$CN$2,L$2,'Cash flow (Q)'!$E$3:$CN$3,"&gt;="&amp;$C$2,'Cash flow (Q)'!$E$3:$CN$3,"&lt;="&amp;$C$3),"błąd")))</f>
        <v>-8</v>
      </c>
      <c r="M42" s="21">
        <f>IF(          $C$4 &lt;&gt;"-","błąd okresów",    IF(     M$2  ="-","",       IFERROR(  SUMIFS('Cash flow (Q)'!$E42:$CN42,'Cash flow (Q)'!$E$2:$CN$2,M$2,'Cash flow (Q)'!$E$3:$CN$3,"&gt;="&amp;$C$2,'Cash flow (Q)'!$E$3:$CN$3,"&lt;="&amp;$C$3),"błąd")))</f>
        <v>0</v>
      </c>
      <c r="N42" s="21">
        <f>IF(          $C$4 &lt;&gt;"-","błąd okresów",    IF(     N$2  ="-","",       IFERROR(  SUMIFS('Cash flow (Q)'!$E42:$CN42,'Cash flow (Q)'!$E$2:$CN$2,N$2,'Cash flow (Q)'!$E$3:$CN$3,"&gt;="&amp;$C$2,'Cash flow (Q)'!$E$3:$CN$3,"&lt;="&amp;$C$3),"błąd")))</f>
        <v>-125</v>
      </c>
      <c r="O42" s="21">
        <f>IF(          $C$4 &lt;&gt;"-","błąd okresów",    IF(     O$2  ="-","",       IFERROR(  SUMIFS('Cash flow (Q)'!$E42:$CN42,'Cash flow (Q)'!$E$2:$CN$2,O$2,'Cash flow (Q)'!$E$3:$CN$3,"&gt;="&amp;$C$2,'Cash flow (Q)'!$E$3:$CN$3,"&lt;="&amp;$C$3),"błąd")))</f>
        <v>0</v>
      </c>
      <c r="P42" s="21">
        <f>IF(          $C$4 &lt;&gt;"-","błąd okresów",    IF(     P$2  ="-","",       IFERROR(  SUMIFS('Cash flow (Q)'!$E42:$CN42,'Cash flow (Q)'!$E$2:$CN$2,P$2,'Cash flow (Q)'!$E$3:$CN$3,"&gt;="&amp;$C$2,'Cash flow (Q)'!$E$3:$CN$3,"&lt;="&amp;$C$3),"błąd")))</f>
        <v>0</v>
      </c>
      <c r="Q42" s="21" t="str">
        <f>IF(          $C$4 &lt;&gt;"-","błąd okresów",    IF(     Q$2  ="-","",       IFERROR(  SUMIFS('Cash flow (Q)'!$E42:$CN42,'Cash flow (Q)'!$E$2:$CN$2,Q$2,'Cash flow (Q)'!$E$3:$CN$3,"&gt;="&amp;$C$2,'Cash flow (Q)'!$E$3:$CN$3,"&lt;="&amp;$C$3),"błąd")))</f>
        <v/>
      </c>
      <c r="R42" s="21" t="str">
        <f>IF(          $C$4 &lt;&gt;"-","błąd okresów",    IF(     R$2  ="-","",       IFERROR(  SUMIFS('Cash flow (Q)'!$E42:$CN42,'Cash flow (Q)'!$E$2:$CN$2,R$2,'Cash flow (Q)'!$E$3:$CN$3,"&gt;="&amp;$C$2,'Cash flow (Q)'!$E$3:$CN$3,"&lt;="&amp;$C$3),"błąd")))</f>
        <v/>
      </c>
      <c r="S42" s="21" t="str">
        <f>IF(          $C$4 &lt;&gt;"-","błąd okresów",    IF(     S$2  ="-","",       IFERROR(  SUMIFS('Cash flow (Q)'!$E42:$CN42,'Cash flow (Q)'!$E$2:$CN$2,S$2,'Cash flow (Q)'!$E$3:$CN$3,"&gt;="&amp;$C$2,'Cash flow (Q)'!$E$3:$CN$3,"&lt;="&amp;$C$3),"błąd")))</f>
        <v/>
      </c>
      <c r="T42" s="21" t="str">
        <f>IF(          $C$4 &lt;&gt;"-","błąd okresów",    IF(     T$2  ="-","",       IFERROR(  SUMIFS('Cash flow (Q)'!$E42:$CN42,'Cash flow (Q)'!$E$2:$CN$2,T$2,'Cash flow (Q)'!$E$3:$CN$3,"&gt;="&amp;$C$2,'Cash flow (Q)'!$E$3:$CN$3,"&lt;="&amp;$C$3),"błąd")))</f>
        <v/>
      </c>
      <c r="U42" s="21" t="str">
        <f>IF(          $C$4 &lt;&gt;"-","błąd okresów",    IF(     U$2  ="-","",       IFERROR(  SUMIFS('Cash flow (Q)'!$E42:$CN42,'Cash flow (Q)'!$E$2:$CN$2,U$2,'Cash flow (Q)'!$E$3:$CN$3,"&gt;="&amp;$C$2,'Cash flow (Q)'!$E$3:$CN$3,"&lt;="&amp;$C$3),"błąd")))</f>
        <v/>
      </c>
      <c r="V42" s="21" t="str">
        <f>IF(          $C$4 &lt;&gt;"-","błąd okresów",    IF(     V$2  ="-","",       IFERROR(  SUMIFS('Cash flow (Q)'!$E42:$CN42,'Cash flow (Q)'!$E$2:$CN$2,V$2,'Cash flow (Q)'!$E$3:$CN$3,"&gt;="&amp;$C$2,'Cash flow (Q)'!$E$3:$CN$3,"&lt;="&amp;$C$3),"błąd")))</f>
        <v/>
      </c>
      <c r="W42" s="21" t="str">
        <f>IF(          $C$4 &lt;&gt;"-","błąd okresów",    IF(     W$2  ="-","",       IFERROR(  SUMIFS('Cash flow (Q)'!$E42:$CN42,'Cash flow (Q)'!$E$2:$CN$2,W$2,'Cash flow (Q)'!$E$3:$CN$3,"&gt;="&amp;$C$2,'Cash flow (Q)'!$E$3:$CN$3,"&lt;="&amp;$C$3),"błąd")))</f>
        <v/>
      </c>
      <c r="X42" s="21" t="str">
        <f>IF(          $C$4 &lt;&gt;"-","błąd okresów",    IF(     X$2  ="-","",       IFERROR(  SUMIFS('Cash flow (Q)'!$E42:$CN42,'Cash flow (Q)'!$E$2:$CN$2,X$2,'Cash flow (Q)'!$E$3:$CN$3,"&gt;="&amp;$C$2,'Cash flow (Q)'!$E$3:$CN$3,"&lt;="&amp;$C$3),"błąd")))</f>
        <v/>
      </c>
      <c r="Y42" s="21" t="str">
        <f>IF(          $C$4 &lt;&gt;"-","błąd okresów",    IF(     Y$2  ="-","",       IFERROR(  SUMIFS('Cash flow (Q)'!$E42:$CN42,'Cash flow (Q)'!$E$2:$CN$2,Y$2,'Cash flow (Q)'!$E$3:$CN$3,"&gt;="&amp;$C$2,'Cash flow (Q)'!$E$3:$CN$3,"&lt;="&amp;$C$3),"błąd")))</f>
        <v/>
      </c>
      <c r="Z42" s="21" t="str">
        <f>IF(          $C$4 &lt;&gt;"-","błąd okresów",    IF(     Z$2  ="-","",       IFERROR(  SUMIFS('Cash flow (Q)'!$E42:$CN42,'Cash flow (Q)'!$E$2:$CN$2,Z$2,'Cash flow (Q)'!$E$3:$CN$3,"&gt;="&amp;$C$2,'Cash flow (Q)'!$E$3:$CN$3,"&lt;="&amp;$C$3),"błąd")))</f>
        <v/>
      </c>
      <c r="AA42" s="80"/>
      <c r="AC42" s="172">
        <f t="shared" ca="1" si="3"/>
        <v>0</v>
      </c>
      <c r="AE42" s="174" t="str">
        <f t="shared" ca="1" si="4"/>
        <v/>
      </c>
    </row>
    <row r="43" spans="2:31">
      <c r="B43" s="14" t="str">
        <f>IF('Cash flow (Q)'!B43="","",'Cash flow (Q)'!B43)</f>
        <v>38.Wpływy ze sprzedaży jednostek powiązanych</v>
      </c>
      <c r="C43" s="21"/>
      <c r="D43" s="21"/>
      <c r="E43" s="21">
        <f>IF(          $C$4 &lt;&gt;"-","błąd okresów",    IF(     E$2  ="-","",       IFERROR(  SUMIFS('Cash flow (Q)'!$E43:$CN43,'Cash flow (Q)'!$E$2:$CN$2,E$2,'Cash flow (Q)'!$E$3:$CN$3,"&gt;="&amp;$C$2,'Cash flow (Q)'!$E$3:$CN$3,"&lt;="&amp;$C$3),"błąd")))</f>
        <v>0</v>
      </c>
      <c r="F43" s="21">
        <f>IF(          $C$4 &lt;&gt;"-","błąd okresów",    IF(     F$2  ="-","",       IFERROR(  SUMIFS('Cash flow (Q)'!$E43:$CN43,'Cash flow (Q)'!$E$2:$CN$2,F$2,'Cash flow (Q)'!$E$3:$CN$3,"&gt;="&amp;$C$2,'Cash flow (Q)'!$E$3:$CN$3,"&lt;="&amp;$C$3),"błąd")))</f>
        <v>0</v>
      </c>
      <c r="G43" s="21">
        <f>IF(          $C$4 &lt;&gt;"-","błąd okresów",    IF(     G$2  ="-","",       IFERROR(  SUMIFS('Cash flow (Q)'!$E43:$CN43,'Cash flow (Q)'!$E$2:$CN$2,G$2,'Cash flow (Q)'!$E$3:$CN$3,"&gt;="&amp;$C$2,'Cash flow (Q)'!$E$3:$CN$3,"&lt;="&amp;$C$3),"błąd")))</f>
        <v>0</v>
      </c>
      <c r="H43" s="21">
        <f>IF(          $C$4 &lt;&gt;"-","błąd okresów",    IF(     H$2  ="-","",       IFERROR(  SUMIFS('Cash flow (Q)'!$E43:$CN43,'Cash flow (Q)'!$E$2:$CN$2,H$2,'Cash flow (Q)'!$E$3:$CN$3,"&gt;="&amp;$C$2,'Cash flow (Q)'!$E$3:$CN$3,"&lt;="&amp;$C$3),"błąd")))</f>
        <v>0</v>
      </c>
      <c r="I43" s="21">
        <f>IF(          $C$4 &lt;&gt;"-","błąd okresów",    IF(     I$2  ="-","",       IFERROR(  SUMIFS('Cash flow (Q)'!$E43:$CN43,'Cash flow (Q)'!$E$2:$CN$2,I$2,'Cash flow (Q)'!$E$3:$CN$3,"&gt;="&amp;$C$2,'Cash flow (Q)'!$E$3:$CN$3,"&lt;="&amp;$C$3),"błąd")))</f>
        <v>0</v>
      </c>
      <c r="J43" s="21">
        <f>IF(          $C$4 &lt;&gt;"-","błąd okresów",    IF(     J$2  ="-","",       IFERROR(  SUMIFS('Cash flow (Q)'!$E43:$CN43,'Cash flow (Q)'!$E$2:$CN$2,J$2,'Cash flow (Q)'!$E$3:$CN$3,"&gt;="&amp;$C$2,'Cash flow (Q)'!$E$3:$CN$3,"&lt;="&amp;$C$3),"błąd")))</f>
        <v>0</v>
      </c>
      <c r="K43" s="21">
        <f>IF(          $C$4 &lt;&gt;"-","błąd okresów",    IF(     K$2  ="-","",       IFERROR(  SUMIFS('Cash flow (Q)'!$E43:$CN43,'Cash flow (Q)'!$E$2:$CN$2,K$2,'Cash flow (Q)'!$E$3:$CN$3,"&gt;="&amp;$C$2,'Cash flow (Q)'!$E$3:$CN$3,"&lt;="&amp;$C$3),"błąd")))</f>
        <v>0</v>
      </c>
      <c r="L43" s="21">
        <f>IF(          $C$4 &lt;&gt;"-","błąd okresów",    IF(     L$2  ="-","",       IFERROR(  SUMIFS('Cash flow (Q)'!$E43:$CN43,'Cash flow (Q)'!$E$2:$CN$2,L$2,'Cash flow (Q)'!$E$3:$CN$3,"&gt;="&amp;$C$2,'Cash flow (Q)'!$E$3:$CN$3,"&lt;="&amp;$C$3),"błąd")))</f>
        <v>0</v>
      </c>
      <c r="M43" s="21">
        <f>IF(          $C$4 &lt;&gt;"-","błąd okresów",    IF(     M$2  ="-","",       IFERROR(  SUMIFS('Cash flow (Q)'!$E43:$CN43,'Cash flow (Q)'!$E$2:$CN$2,M$2,'Cash flow (Q)'!$E$3:$CN$3,"&gt;="&amp;$C$2,'Cash flow (Q)'!$E$3:$CN$3,"&lt;="&amp;$C$3),"błąd")))</f>
        <v>0</v>
      </c>
      <c r="N43" s="21">
        <f>IF(          $C$4 &lt;&gt;"-","błąd okresów",    IF(     N$2  ="-","",       IFERROR(  SUMIFS('Cash flow (Q)'!$E43:$CN43,'Cash flow (Q)'!$E$2:$CN$2,N$2,'Cash flow (Q)'!$E$3:$CN$3,"&gt;="&amp;$C$2,'Cash flow (Q)'!$E$3:$CN$3,"&lt;="&amp;$C$3),"błąd")))</f>
        <v>0</v>
      </c>
      <c r="O43" s="21">
        <f>IF(          $C$4 &lt;&gt;"-","błąd okresów",    IF(     O$2  ="-","",       IFERROR(  SUMIFS('Cash flow (Q)'!$E43:$CN43,'Cash flow (Q)'!$E$2:$CN$2,O$2,'Cash flow (Q)'!$E$3:$CN$3,"&gt;="&amp;$C$2,'Cash flow (Q)'!$E$3:$CN$3,"&lt;="&amp;$C$3),"błąd")))</f>
        <v>0</v>
      </c>
      <c r="P43" s="21">
        <f>IF(          $C$4 &lt;&gt;"-","błąd okresów",    IF(     P$2  ="-","",       IFERROR(  SUMIFS('Cash flow (Q)'!$E43:$CN43,'Cash flow (Q)'!$E$2:$CN$2,P$2,'Cash flow (Q)'!$E$3:$CN$3,"&gt;="&amp;$C$2,'Cash flow (Q)'!$E$3:$CN$3,"&lt;="&amp;$C$3),"błąd")))</f>
        <v>0</v>
      </c>
      <c r="Q43" s="21" t="str">
        <f>IF(          $C$4 &lt;&gt;"-","błąd okresów",    IF(     Q$2  ="-","",       IFERROR(  SUMIFS('Cash flow (Q)'!$E43:$CN43,'Cash flow (Q)'!$E$2:$CN$2,Q$2,'Cash flow (Q)'!$E$3:$CN$3,"&gt;="&amp;$C$2,'Cash flow (Q)'!$E$3:$CN$3,"&lt;="&amp;$C$3),"błąd")))</f>
        <v/>
      </c>
      <c r="R43" s="21" t="str">
        <f>IF(          $C$4 &lt;&gt;"-","błąd okresów",    IF(     R$2  ="-","",       IFERROR(  SUMIFS('Cash flow (Q)'!$E43:$CN43,'Cash flow (Q)'!$E$2:$CN$2,R$2,'Cash flow (Q)'!$E$3:$CN$3,"&gt;="&amp;$C$2,'Cash flow (Q)'!$E$3:$CN$3,"&lt;="&amp;$C$3),"błąd")))</f>
        <v/>
      </c>
      <c r="S43" s="21" t="str">
        <f>IF(          $C$4 &lt;&gt;"-","błąd okresów",    IF(     S$2  ="-","",       IFERROR(  SUMIFS('Cash flow (Q)'!$E43:$CN43,'Cash flow (Q)'!$E$2:$CN$2,S$2,'Cash flow (Q)'!$E$3:$CN$3,"&gt;="&amp;$C$2,'Cash flow (Q)'!$E$3:$CN$3,"&lt;="&amp;$C$3),"błąd")))</f>
        <v/>
      </c>
      <c r="T43" s="21" t="str">
        <f>IF(          $C$4 &lt;&gt;"-","błąd okresów",    IF(     T$2  ="-","",       IFERROR(  SUMIFS('Cash flow (Q)'!$E43:$CN43,'Cash flow (Q)'!$E$2:$CN$2,T$2,'Cash flow (Q)'!$E$3:$CN$3,"&gt;="&amp;$C$2,'Cash flow (Q)'!$E$3:$CN$3,"&lt;="&amp;$C$3),"błąd")))</f>
        <v/>
      </c>
      <c r="U43" s="21" t="str">
        <f>IF(          $C$4 &lt;&gt;"-","błąd okresów",    IF(     U$2  ="-","",       IFERROR(  SUMIFS('Cash flow (Q)'!$E43:$CN43,'Cash flow (Q)'!$E$2:$CN$2,U$2,'Cash flow (Q)'!$E$3:$CN$3,"&gt;="&amp;$C$2,'Cash flow (Q)'!$E$3:$CN$3,"&lt;="&amp;$C$3),"błąd")))</f>
        <v/>
      </c>
      <c r="V43" s="21" t="str">
        <f>IF(          $C$4 &lt;&gt;"-","błąd okresów",    IF(     V$2  ="-","",       IFERROR(  SUMIFS('Cash flow (Q)'!$E43:$CN43,'Cash flow (Q)'!$E$2:$CN$2,V$2,'Cash flow (Q)'!$E$3:$CN$3,"&gt;="&amp;$C$2,'Cash flow (Q)'!$E$3:$CN$3,"&lt;="&amp;$C$3),"błąd")))</f>
        <v/>
      </c>
      <c r="W43" s="21" t="str">
        <f>IF(          $C$4 &lt;&gt;"-","błąd okresów",    IF(     W$2  ="-","",       IFERROR(  SUMIFS('Cash flow (Q)'!$E43:$CN43,'Cash flow (Q)'!$E$2:$CN$2,W$2,'Cash flow (Q)'!$E$3:$CN$3,"&gt;="&amp;$C$2,'Cash flow (Q)'!$E$3:$CN$3,"&lt;="&amp;$C$3),"błąd")))</f>
        <v/>
      </c>
      <c r="X43" s="21" t="str">
        <f>IF(          $C$4 &lt;&gt;"-","błąd okresów",    IF(     X$2  ="-","",       IFERROR(  SUMIFS('Cash flow (Q)'!$E43:$CN43,'Cash flow (Q)'!$E$2:$CN$2,X$2,'Cash flow (Q)'!$E$3:$CN$3,"&gt;="&amp;$C$2,'Cash flow (Q)'!$E$3:$CN$3,"&lt;="&amp;$C$3),"błąd")))</f>
        <v/>
      </c>
      <c r="Y43" s="21" t="str">
        <f>IF(          $C$4 &lt;&gt;"-","błąd okresów",    IF(     Y$2  ="-","",       IFERROR(  SUMIFS('Cash flow (Q)'!$E43:$CN43,'Cash flow (Q)'!$E$2:$CN$2,Y$2,'Cash flow (Q)'!$E$3:$CN$3,"&gt;="&amp;$C$2,'Cash flow (Q)'!$E$3:$CN$3,"&lt;="&amp;$C$3),"błąd")))</f>
        <v/>
      </c>
      <c r="Z43" s="21" t="str">
        <f>IF(          $C$4 &lt;&gt;"-","błąd okresów",    IF(     Z$2  ="-","",       IFERROR(  SUMIFS('Cash flow (Q)'!$E43:$CN43,'Cash flow (Q)'!$E$2:$CN$2,Z$2,'Cash flow (Q)'!$E$3:$CN$3,"&gt;="&amp;$C$2,'Cash flow (Q)'!$E$3:$CN$3,"&lt;="&amp;$C$3),"błąd")))</f>
        <v/>
      </c>
      <c r="AA43" s="80"/>
      <c r="AC43" s="172" t="str">
        <f t="shared" ca="1" si="3"/>
        <v/>
      </c>
      <c r="AE43" s="174" t="str">
        <f t="shared" ca="1" si="4"/>
        <v/>
      </c>
    </row>
    <row r="44" spans="2:31">
      <c r="B44" s="14" t="str">
        <f>IF('Cash flow (Q)'!B44="","",'Cash flow (Q)'!B44)</f>
        <v>39.Wydatki na nabycie udziałów niekontrolujących</v>
      </c>
      <c r="C44" s="21"/>
      <c r="D44" s="21"/>
      <c r="E44" s="21">
        <f>IF(          $C$4 &lt;&gt;"-","błąd okresów",    IF(     E$2  ="-","",       IFERROR(  SUMIFS('Cash flow (Q)'!$E44:$CN44,'Cash flow (Q)'!$E$2:$CN$2,E$2,'Cash flow (Q)'!$E$3:$CN$3,"&gt;="&amp;$C$2,'Cash flow (Q)'!$E$3:$CN$3,"&lt;="&amp;$C$3),"błąd")))</f>
        <v>0</v>
      </c>
      <c r="F44" s="21">
        <f>IF(          $C$4 &lt;&gt;"-","błąd okresów",    IF(     F$2  ="-","",       IFERROR(  SUMIFS('Cash flow (Q)'!$E44:$CN44,'Cash flow (Q)'!$E$2:$CN$2,F$2,'Cash flow (Q)'!$E$3:$CN$3,"&gt;="&amp;$C$2,'Cash flow (Q)'!$E$3:$CN$3,"&lt;="&amp;$C$3),"błąd")))</f>
        <v>0</v>
      </c>
      <c r="G44" s="21">
        <f>IF(          $C$4 &lt;&gt;"-","błąd okresów",    IF(     G$2  ="-","",       IFERROR(  SUMIFS('Cash flow (Q)'!$E44:$CN44,'Cash flow (Q)'!$E$2:$CN$2,G$2,'Cash flow (Q)'!$E$3:$CN$3,"&gt;="&amp;$C$2,'Cash flow (Q)'!$E$3:$CN$3,"&lt;="&amp;$C$3),"błąd")))</f>
        <v>0</v>
      </c>
      <c r="H44" s="21">
        <f>IF(          $C$4 &lt;&gt;"-","błąd okresów",    IF(     H$2  ="-","",       IFERROR(  SUMIFS('Cash flow (Q)'!$E44:$CN44,'Cash flow (Q)'!$E$2:$CN$2,H$2,'Cash flow (Q)'!$E$3:$CN$3,"&gt;="&amp;$C$2,'Cash flow (Q)'!$E$3:$CN$3,"&lt;="&amp;$C$3),"błąd")))</f>
        <v>0</v>
      </c>
      <c r="I44" s="21">
        <f>IF(          $C$4 &lt;&gt;"-","błąd okresów",    IF(     I$2  ="-","",       IFERROR(  SUMIFS('Cash flow (Q)'!$E44:$CN44,'Cash flow (Q)'!$E$2:$CN$2,I$2,'Cash flow (Q)'!$E$3:$CN$3,"&gt;="&amp;$C$2,'Cash flow (Q)'!$E$3:$CN$3,"&lt;="&amp;$C$3),"błąd")))</f>
        <v>0</v>
      </c>
      <c r="J44" s="21">
        <f>IF(          $C$4 &lt;&gt;"-","błąd okresów",    IF(     J$2  ="-","",       IFERROR(  SUMIFS('Cash flow (Q)'!$E44:$CN44,'Cash flow (Q)'!$E$2:$CN$2,J$2,'Cash flow (Q)'!$E$3:$CN$3,"&gt;="&amp;$C$2,'Cash flow (Q)'!$E$3:$CN$3,"&lt;="&amp;$C$3),"błąd")))</f>
        <v>0</v>
      </c>
      <c r="K44" s="21">
        <f>IF(          $C$4 &lt;&gt;"-","błąd okresów",    IF(     K$2  ="-","",       IFERROR(  SUMIFS('Cash flow (Q)'!$E44:$CN44,'Cash flow (Q)'!$E$2:$CN$2,K$2,'Cash flow (Q)'!$E$3:$CN$3,"&gt;="&amp;$C$2,'Cash flow (Q)'!$E$3:$CN$3,"&lt;="&amp;$C$3),"błąd")))</f>
        <v>-106531</v>
      </c>
      <c r="L44" s="21">
        <f>IF(          $C$4 &lt;&gt;"-","błąd okresów",    IF(     L$2  ="-","",       IFERROR(  SUMIFS('Cash flow (Q)'!$E44:$CN44,'Cash flow (Q)'!$E$2:$CN$2,L$2,'Cash flow (Q)'!$E$3:$CN$3,"&gt;="&amp;$C$2,'Cash flow (Q)'!$E$3:$CN$3,"&lt;="&amp;$C$3),"błąd")))</f>
        <v>0</v>
      </c>
      <c r="M44" s="21">
        <f>IF(          $C$4 &lt;&gt;"-","błąd okresów",    IF(     M$2  ="-","",       IFERROR(  SUMIFS('Cash flow (Q)'!$E44:$CN44,'Cash flow (Q)'!$E$2:$CN$2,M$2,'Cash flow (Q)'!$E$3:$CN$3,"&gt;="&amp;$C$2,'Cash flow (Q)'!$E$3:$CN$3,"&lt;="&amp;$C$3),"błąd")))</f>
        <v>0</v>
      </c>
      <c r="N44" s="21">
        <f>IF(          $C$4 &lt;&gt;"-","błąd okresów",    IF(     N$2  ="-","",       IFERROR(  SUMIFS('Cash flow (Q)'!$E44:$CN44,'Cash flow (Q)'!$E$2:$CN$2,N$2,'Cash flow (Q)'!$E$3:$CN$3,"&gt;="&amp;$C$2,'Cash flow (Q)'!$E$3:$CN$3,"&lt;="&amp;$C$3),"błąd")))</f>
        <v>0</v>
      </c>
      <c r="O44" s="21">
        <f>IF(          $C$4 &lt;&gt;"-","błąd okresów",    IF(     O$2  ="-","",       IFERROR(  SUMIFS('Cash flow (Q)'!$E44:$CN44,'Cash flow (Q)'!$E$2:$CN$2,O$2,'Cash flow (Q)'!$E$3:$CN$3,"&gt;="&amp;$C$2,'Cash flow (Q)'!$E$3:$CN$3,"&lt;="&amp;$C$3),"błąd")))</f>
        <v>0</v>
      </c>
      <c r="P44" s="21">
        <f>IF(          $C$4 &lt;&gt;"-","błąd okresów",    IF(     P$2  ="-","",       IFERROR(  SUMIFS('Cash flow (Q)'!$E44:$CN44,'Cash flow (Q)'!$E$2:$CN$2,P$2,'Cash flow (Q)'!$E$3:$CN$3,"&gt;="&amp;$C$2,'Cash flow (Q)'!$E$3:$CN$3,"&lt;="&amp;$C$3),"błąd")))</f>
        <v>0</v>
      </c>
      <c r="Q44" s="21" t="str">
        <f>IF(          $C$4 &lt;&gt;"-","błąd okresów",    IF(     Q$2  ="-","",       IFERROR(  SUMIFS('Cash flow (Q)'!$E44:$CN44,'Cash flow (Q)'!$E$2:$CN$2,Q$2,'Cash flow (Q)'!$E$3:$CN$3,"&gt;="&amp;$C$2,'Cash flow (Q)'!$E$3:$CN$3,"&lt;="&amp;$C$3),"błąd")))</f>
        <v/>
      </c>
      <c r="R44" s="21" t="str">
        <f>IF(          $C$4 &lt;&gt;"-","błąd okresów",    IF(     R$2  ="-","",       IFERROR(  SUMIFS('Cash flow (Q)'!$E44:$CN44,'Cash flow (Q)'!$E$2:$CN$2,R$2,'Cash flow (Q)'!$E$3:$CN$3,"&gt;="&amp;$C$2,'Cash flow (Q)'!$E$3:$CN$3,"&lt;="&amp;$C$3),"błąd")))</f>
        <v/>
      </c>
      <c r="S44" s="21" t="str">
        <f>IF(          $C$4 &lt;&gt;"-","błąd okresów",    IF(     S$2  ="-","",       IFERROR(  SUMIFS('Cash flow (Q)'!$E44:$CN44,'Cash flow (Q)'!$E$2:$CN$2,S$2,'Cash flow (Q)'!$E$3:$CN$3,"&gt;="&amp;$C$2,'Cash flow (Q)'!$E$3:$CN$3,"&lt;="&amp;$C$3),"błąd")))</f>
        <v/>
      </c>
      <c r="T44" s="21" t="str">
        <f>IF(          $C$4 &lt;&gt;"-","błąd okresów",    IF(     T$2  ="-","",       IFERROR(  SUMIFS('Cash flow (Q)'!$E44:$CN44,'Cash flow (Q)'!$E$2:$CN$2,T$2,'Cash flow (Q)'!$E$3:$CN$3,"&gt;="&amp;$C$2,'Cash flow (Q)'!$E$3:$CN$3,"&lt;="&amp;$C$3),"błąd")))</f>
        <v/>
      </c>
      <c r="U44" s="21" t="str">
        <f>IF(          $C$4 &lt;&gt;"-","błąd okresów",    IF(     U$2  ="-","",       IFERROR(  SUMIFS('Cash flow (Q)'!$E44:$CN44,'Cash flow (Q)'!$E$2:$CN$2,U$2,'Cash flow (Q)'!$E$3:$CN$3,"&gt;="&amp;$C$2,'Cash flow (Q)'!$E$3:$CN$3,"&lt;="&amp;$C$3),"błąd")))</f>
        <v/>
      </c>
      <c r="V44" s="21" t="str">
        <f>IF(          $C$4 &lt;&gt;"-","błąd okresów",    IF(     V$2  ="-","",       IFERROR(  SUMIFS('Cash flow (Q)'!$E44:$CN44,'Cash flow (Q)'!$E$2:$CN$2,V$2,'Cash flow (Q)'!$E$3:$CN$3,"&gt;="&amp;$C$2,'Cash flow (Q)'!$E$3:$CN$3,"&lt;="&amp;$C$3),"błąd")))</f>
        <v/>
      </c>
      <c r="W44" s="21" t="str">
        <f>IF(          $C$4 &lt;&gt;"-","błąd okresów",    IF(     W$2  ="-","",       IFERROR(  SUMIFS('Cash flow (Q)'!$E44:$CN44,'Cash flow (Q)'!$E$2:$CN$2,W$2,'Cash flow (Q)'!$E$3:$CN$3,"&gt;="&amp;$C$2,'Cash flow (Q)'!$E$3:$CN$3,"&lt;="&amp;$C$3),"błąd")))</f>
        <v/>
      </c>
      <c r="X44" s="21" t="str">
        <f>IF(          $C$4 &lt;&gt;"-","błąd okresów",    IF(     X$2  ="-","",       IFERROR(  SUMIFS('Cash flow (Q)'!$E44:$CN44,'Cash flow (Q)'!$E$2:$CN$2,X$2,'Cash flow (Q)'!$E$3:$CN$3,"&gt;="&amp;$C$2,'Cash flow (Q)'!$E$3:$CN$3,"&lt;="&amp;$C$3),"błąd")))</f>
        <v/>
      </c>
      <c r="Y44" s="21" t="str">
        <f>IF(          $C$4 &lt;&gt;"-","błąd okresów",    IF(     Y$2  ="-","",       IFERROR(  SUMIFS('Cash flow (Q)'!$E44:$CN44,'Cash flow (Q)'!$E$2:$CN$2,Y$2,'Cash flow (Q)'!$E$3:$CN$3,"&gt;="&amp;$C$2,'Cash flow (Q)'!$E$3:$CN$3,"&lt;="&amp;$C$3),"błąd")))</f>
        <v/>
      </c>
      <c r="Z44" s="21" t="str">
        <f>IF(          $C$4 &lt;&gt;"-","błąd okresów",    IF(     Z$2  ="-","",       IFERROR(  SUMIFS('Cash flow (Q)'!$E44:$CN44,'Cash flow (Q)'!$E$2:$CN$2,Z$2,'Cash flow (Q)'!$E$3:$CN$3,"&gt;="&amp;$C$2,'Cash flow (Q)'!$E$3:$CN$3,"&lt;="&amp;$C$3),"błąd")))</f>
        <v/>
      </c>
      <c r="AA44" s="80"/>
      <c r="AC44" s="172">
        <f t="shared" ca="1" si="3"/>
        <v>0</v>
      </c>
      <c r="AE44" s="174" t="str">
        <f t="shared" ca="1" si="4"/>
        <v/>
      </c>
    </row>
    <row r="45" spans="2:31">
      <c r="B45" s="14" t="str">
        <f>IF('Cash flow (Q)'!B45="","",'Cash flow (Q)'!B45)</f>
        <v>40.Pożyczki udzielone - długoterminowe</v>
      </c>
      <c r="C45" s="21"/>
      <c r="D45" s="21"/>
      <c r="E45" s="21">
        <f>IF(          $C$4 &lt;&gt;"-","błąd okresów",    IF(     E$2  ="-","",       IFERROR(  SUMIFS('Cash flow (Q)'!$E45:$CN45,'Cash flow (Q)'!$E$2:$CN$2,E$2,'Cash flow (Q)'!$E$3:$CN$3,"&gt;="&amp;$C$2,'Cash flow (Q)'!$E$3:$CN$3,"&lt;="&amp;$C$3),"błąd")))</f>
        <v>0</v>
      </c>
      <c r="F45" s="21">
        <f>IF(          $C$4 &lt;&gt;"-","błąd okresów",    IF(     F$2  ="-","",       IFERROR(  SUMIFS('Cash flow (Q)'!$E45:$CN45,'Cash flow (Q)'!$E$2:$CN$2,F$2,'Cash flow (Q)'!$E$3:$CN$3,"&gt;="&amp;$C$2,'Cash flow (Q)'!$E$3:$CN$3,"&lt;="&amp;$C$3),"błąd")))</f>
        <v>0</v>
      </c>
      <c r="G45" s="21">
        <f>IF(          $C$4 &lt;&gt;"-","błąd okresów",    IF(     G$2  ="-","",       IFERROR(  SUMIFS('Cash flow (Q)'!$E45:$CN45,'Cash flow (Q)'!$E$2:$CN$2,G$2,'Cash flow (Q)'!$E$3:$CN$3,"&gt;="&amp;$C$2,'Cash flow (Q)'!$E$3:$CN$3,"&lt;="&amp;$C$3),"błąd")))</f>
        <v>0</v>
      </c>
      <c r="H45" s="21">
        <f>IF(          $C$4 &lt;&gt;"-","błąd okresów",    IF(     H$2  ="-","",       IFERROR(  SUMIFS('Cash flow (Q)'!$E45:$CN45,'Cash flow (Q)'!$E$2:$CN$2,H$2,'Cash flow (Q)'!$E$3:$CN$3,"&gt;="&amp;$C$2,'Cash flow (Q)'!$E$3:$CN$3,"&lt;="&amp;$C$3),"błąd")))</f>
        <v>0</v>
      </c>
      <c r="I45" s="21">
        <f>IF(          $C$4 &lt;&gt;"-","błąd okresów",    IF(     I$2  ="-","",       IFERROR(  SUMIFS('Cash flow (Q)'!$E45:$CN45,'Cash flow (Q)'!$E$2:$CN$2,I$2,'Cash flow (Q)'!$E$3:$CN$3,"&gt;="&amp;$C$2,'Cash flow (Q)'!$E$3:$CN$3,"&lt;="&amp;$C$3),"błąd")))</f>
        <v>0</v>
      </c>
      <c r="J45" s="21">
        <f>IF(          $C$4 &lt;&gt;"-","błąd okresów",    IF(     J$2  ="-","",       IFERROR(  SUMIFS('Cash flow (Q)'!$E45:$CN45,'Cash flow (Q)'!$E$2:$CN$2,J$2,'Cash flow (Q)'!$E$3:$CN$3,"&gt;="&amp;$C$2,'Cash flow (Q)'!$E$3:$CN$3,"&lt;="&amp;$C$3),"błąd")))</f>
        <v>0</v>
      </c>
      <c r="K45" s="21">
        <f>IF(          $C$4 &lt;&gt;"-","błąd okresów",    IF(     K$2  ="-","",       IFERROR(  SUMIFS('Cash flow (Q)'!$E45:$CN45,'Cash flow (Q)'!$E$2:$CN$2,K$2,'Cash flow (Q)'!$E$3:$CN$3,"&gt;="&amp;$C$2,'Cash flow (Q)'!$E$3:$CN$3,"&lt;="&amp;$C$3),"błąd")))</f>
        <v>0</v>
      </c>
      <c r="L45" s="21">
        <f>IF(          $C$4 &lt;&gt;"-","błąd okresów",    IF(     L$2  ="-","",       IFERROR(  SUMIFS('Cash flow (Q)'!$E45:$CN45,'Cash flow (Q)'!$E$2:$CN$2,L$2,'Cash flow (Q)'!$E$3:$CN$3,"&gt;="&amp;$C$2,'Cash flow (Q)'!$E$3:$CN$3,"&lt;="&amp;$C$3),"błąd")))</f>
        <v>0</v>
      </c>
      <c r="M45" s="21">
        <f>IF(          $C$4 &lt;&gt;"-","błąd okresów",    IF(     M$2  ="-","",       IFERROR(  SUMIFS('Cash flow (Q)'!$E45:$CN45,'Cash flow (Q)'!$E$2:$CN$2,M$2,'Cash flow (Q)'!$E$3:$CN$3,"&gt;="&amp;$C$2,'Cash flow (Q)'!$E$3:$CN$3,"&lt;="&amp;$C$3),"błąd")))</f>
        <v>0</v>
      </c>
      <c r="N45" s="21">
        <f>IF(          $C$4 &lt;&gt;"-","błąd okresów",    IF(     N$2  ="-","",       IFERROR(  SUMIFS('Cash flow (Q)'!$E45:$CN45,'Cash flow (Q)'!$E$2:$CN$2,N$2,'Cash flow (Q)'!$E$3:$CN$3,"&gt;="&amp;$C$2,'Cash flow (Q)'!$E$3:$CN$3,"&lt;="&amp;$C$3),"błąd")))</f>
        <v>0</v>
      </c>
      <c r="O45" s="21">
        <f>IF(          $C$4 &lt;&gt;"-","błąd okresów",    IF(     O$2  ="-","",       IFERROR(  SUMIFS('Cash flow (Q)'!$E45:$CN45,'Cash flow (Q)'!$E$2:$CN$2,O$2,'Cash flow (Q)'!$E$3:$CN$3,"&gt;="&amp;$C$2,'Cash flow (Q)'!$E$3:$CN$3,"&lt;="&amp;$C$3),"błąd")))</f>
        <v>0</v>
      </c>
      <c r="P45" s="21">
        <f>IF(          $C$4 &lt;&gt;"-","błąd okresów",    IF(     P$2  ="-","",       IFERROR(  SUMIFS('Cash flow (Q)'!$E45:$CN45,'Cash flow (Q)'!$E$2:$CN$2,P$2,'Cash flow (Q)'!$E$3:$CN$3,"&gt;="&amp;$C$2,'Cash flow (Q)'!$E$3:$CN$3,"&lt;="&amp;$C$3),"błąd")))</f>
        <v>0</v>
      </c>
      <c r="Q45" s="21" t="str">
        <f>IF(          $C$4 &lt;&gt;"-","błąd okresów",    IF(     Q$2  ="-","",       IFERROR(  SUMIFS('Cash flow (Q)'!$E45:$CN45,'Cash flow (Q)'!$E$2:$CN$2,Q$2,'Cash flow (Q)'!$E$3:$CN$3,"&gt;="&amp;$C$2,'Cash flow (Q)'!$E$3:$CN$3,"&lt;="&amp;$C$3),"błąd")))</f>
        <v/>
      </c>
      <c r="R45" s="21" t="str">
        <f>IF(          $C$4 &lt;&gt;"-","błąd okresów",    IF(     R$2  ="-","",       IFERROR(  SUMIFS('Cash flow (Q)'!$E45:$CN45,'Cash flow (Q)'!$E$2:$CN$2,R$2,'Cash flow (Q)'!$E$3:$CN$3,"&gt;="&amp;$C$2,'Cash flow (Q)'!$E$3:$CN$3,"&lt;="&amp;$C$3),"błąd")))</f>
        <v/>
      </c>
      <c r="S45" s="21" t="str">
        <f>IF(          $C$4 &lt;&gt;"-","błąd okresów",    IF(     S$2  ="-","",       IFERROR(  SUMIFS('Cash flow (Q)'!$E45:$CN45,'Cash flow (Q)'!$E$2:$CN$2,S$2,'Cash flow (Q)'!$E$3:$CN$3,"&gt;="&amp;$C$2,'Cash flow (Q)'!$E$3:$CN$3,"&lt;="&amp;$C$3),"błąd")))</f>
        <v/>
      </c>
      <c r="T45" s="21" t="str">
        <f>IF(          $C$4 &lt;&gt;"-","błąd okresów",    IF(     T$2  ="-","",       IFERROR(  SUMIFS('Cash flow (Q)'!$E45:$CN45,'Cash flow (Q)'!$E$2:$CN$2,T$2,'Cash flow (Q)'!$E$3:$CN$3,"&gt;="&amp;$C$2,'Cash flow (Q)'!$E$3:$CN$3,"&lt;="&amp;$C$3),"błąd")))</f>
        <v/>
      </c>
      <c r="U45" s="21" t="str">
        <f>IF(          $C$4 &lt;&gt;"-","błąd okresów",    IF(     U$2  ="-","",       IFERROR(  SUMIFS('Cash flow (Q)'!$E45:$CN45,'Cash flow (Q)'!$E$2:$CN$2,U$2,'Cash flow (Q)'!$E$3:$CN$3,"&gt;="&amp;$C$2,'Cash flow (Q)'!$E$3:$CN$3,"&lt;="&amp;$C$3),"błąd")))</f>
        <v/>
      </c>
      <c r="V45" s="21" t="str">
        <f>IF(          $C$4 &lt;&gt;"-","błąd okresów",    IF(     V$2  ="-","",       IFERROR(  SUMIFS('Cash flow (Q)'!$E45:$CN45,'Cash flow (Q)'!$E$2:$CN$2,V$2,'Cash flow (Q)'!$E$3:$CN$3,"&gt;="&amp;$C$2,'Cash flow (Q)'!$E$3:$CN$3,"&lt;="&amp;$C$3),"błąd")))</f>
        <v/>
      </c>
      <c r="W45" s="21" t="str">
        <f>IF(          $C$4 &lt;&gt;"-","błąd okresów",    IF(     W$2  ="-","",       IFERROR(  SUMIFS('Cash flow (Q)'!$E45:$CN45,'Cash flow (Q)'!$E$2:$CN$2,W$2,'Cash flow (Q)'!$E$3:$CN$3,"&gt;="&amp;$C$2,'Cash flow (Q)'!$E$3:$CN$3,"&lt;="&amp;$C$3),"błąd")))</f>
        <v/>
      </c>
      <c r="X45" s="21" t="str">
        <f>IF(          $C$4 &lt;&gt;"-","błąd okresów",    IF(     X$2  ="-","",       IFERROR(  SUMIFS('Cash flow (Q)'!$E45:$CN45,'Cash flow (Q)'!$E$2:$CN$2,X$2,'Cash flow (Q)'!$E$3:$CN$3,"&gt;="&amp;$C$2,'Cash flow (Q)'!$E$3:$CN$3,"&lt;="&amp;$C$3),"błąd")))</f>
        <v/>
      </c>
      <c r="Y45" s="21" t="str">
        <f>IF(          $C$4 &lt;&gt;"-","błąd okresów",    IF(     Y$2  ="-","",       IFERROR(  SUMIFS('Cash flow (Q)'!$E45:$CN45,'Cash flow (Q)'!$E$2:$CN$2,Y$2,'Cash flow (Q)'!$E$3:$CN$3,"&gt;="&amp;$C$2,'Cash flow (Q)'!$E$3:$CN$3,"&lt;="&amp;$C$3),"błąd")))</f>
        <v/>
      </c>
      <c r="Z45" s="21" t="str">
        <f>IF(          $C$4 &lt;&gt;"-","błąd okresów",    IF(     Z$2  ="-","",       IFERROR(  SUMIFS('Cash flow (Q)'!$E45:$CN45,'Cash flow (Q)'!$E$2:$CN$2,Z$2,'Cash flow (Q)'!$E$3:$CN$3,"&gt;="&amp;$C$2,'Cash flow (Q)'!$E$3:$CN$3,"&lt;="&amp;$C$3),"błąd")))</f>
        <v/>
      </c>
      <c r="AA45" s="80"/>
      <c r="AC45" s="172" t="str">
        <f t="shared" ca="1" si="3"/>
        <v/>
      </c>
      <c r="AE45" s="174" t="str">
        <f t="shared" ca="1" si="4"/>
        <v/>
      </c>
    </row>
    <row r="46" spans="2:31">
      <c r="B46" s="14" t="str">
        <f>IF('Cash flow (Q)'!B46="","",'Cash flow (Q)'!B46)</f>
        <v>41.Otrzymane spłaty pożyczek udzielonych</v>
      </c>
      <c r="C46" s="21"/>
      <c r="D46" s="21"/>
      <c r="E46" s="21">
        <f>IF(          $C$4 &lt;&gt;"-","błąd okresów",    IF(     E$2  ="-","",       IFERROR(  SUMIFS('Cash flow (Q)'!$E46:$CN46,'Cash flow (Q)'!$E$2:$CN$2,E$2,'Cash flow (Q)'!$E$3:$CN$3,"&gt;="&amp;$C$2,'Cash flow (Q)'!$E$3:$CN$3,"&lt;="&amp;$C$3),"błąd")))</f>
        <v>0</v>
      </c>
      <c r="F46" s="21">
        <f>IF(          $C$4 &lt;&gt;"-","błąd okresów",    IF(     F$2  ="-","",       IFERROR(  SUMIFS('Cash flow (Q)'!$E46:$CN46,'Cash flow (Q)'!$E$2:$CN$2,F$2,'Cash flow (Q)'!$E$3:$CN$3,"&gt;="&amp;$C$2,'Cash flow (Q)'!$E$3:$CN$3,"&lt;="&amp;$C$3),"błąd")))</f>
        <v>0</v>
      </c>
      <c r="G46" s="21">
        <f>IF(          $C$4 &lt;&gt;"-","błąd okresów",    IF(     G$2  ="-","",       IFERROR(  SUMIFS('Cash flow (Q)'!$E46:$CN46,'Cash flow (Q)'!$E$2:$CN$2,G$2,'Cash flow (Q)'!$E$3:$CN$3,"&gt;="&amp;$C$2,'Cash flow (Q)'!$E$3:$CN$3,"&lt;="&amp;$C$3),"błąd")))</f>
        <v>0</v>
      </c>
      <c r="H46" s="21">
        <f>IF(          $C$4 &lt;&gt;"-","błąd okresów",    IF(     H$2  ="-","",       IFERROR(  SUMIFS('Cash flow (Q)'!$E46:$CN46,'Cash flow (Q)'!$E$2:$CN$2,H$2,'Cash flow (Q)'!$E$3:$CN$3,"&gt;="&amp;$C$2,'Cash flow (Q)'!$E$3:$CN$3,"&lt;="&amp;$C$3),"błąd")))</f>
        <v>0</v>
      </c>
      <c r="I46" s="21">
        <f>IF(          $C$4 &lt;&gt;"-","błąd okresów",    IF(     I$2  ="-","",       IFERROR(  SUMIFS('Cash flow (Q)'!$E46:$CN46,'Cash flow (Q)'!$E$2:$CN$2,I$2,'Cash flow (Q)'!$E$3:$CN$3,"&gt;="&amp;$C$2,'Cash flow (Q)'!$E$3:$CN$3,"&lt;="&amp;$C$3),"błąd")))</f>
        <v>0</v>
      </c>
      <c r="J46" s="21">
        <f>IF(          $C$4 &lt;&gt;"-","błąd okresów",    IF(     J$2  ="-","",       IFERROR(  SUMIFS('Cash flow (Q)'!$E46:$CN46,'Cash flow (Q)'!$E$2:$CN$2,J$2,'Cash flow (Q)'!$E$3:$CN$3,"&gt;="&amp;$C$2,'Cash flow (Q)'!$E$3:$CN$3,"&lt;="&amp;$C$3),"błąd")))</f>
        <v>0</v>
      </c>
      <c r="K46" s="21">
        <f>IF(          $C$4 &lt;&gt;"-","błąd okresów",    IF(     K$2  ="-","",       IFERROR(  SUMIFS('Cash flow (Q)'!$E46:$CN46,'Cash flow (Q)'!$E$2:$CN$2,K$2,'Cash flow (Q)'!$E$3:$CN$3,"&gt;="&amp;$C$2,'Cash flow (Q)'!$E$3:$CN$3,"&lt;="&amp;$C$3),"błąd")))</f>
        <v>19456</v>
      </c>
      <c r="L46" s="21">
        <f>IF(          $C$4 &lt;&gt;"-","błąd okresów",    IF(     L$2  ="-","",       IFERROR(  SUMIFS('Cash flow (Q)'!$E46:$CN46,'Cash flow (Q)'!$E$2:$CN$2,L$2,'Cash flow (Q)'!$E$3:$CN$3,"&gt;="&amp;$C$2,'Cash flow (Q)'!$E$3:$CN$3,"&lt;="&amp;$C$3),"błąd")))</f>
        <v>0</v>
      </c>
      <c r="M46" s="21">
        <f>IF(          $C$4 &lt;&gt;"-","błąd okresów",    IF(     M$2  ="-","",       IFERROR(  SUMIFS('Cash flow (Q)'!$E46:$CN46,'Cash flow (Q)'!$E$2:$CN$2,M$2,'Cash flow (Q)'!$E$3:$CN$3,"&gt;="&amp;$C$2,'Cash flow (Q)'!$E$3:$CN$3,"&lt;="&amp;$C$3),"błąd")))</f>
        <v>0</v>
      </c>
      <c r="N46" s="21">
        <f>IF(          $C$4 &lt;&gt;"-","błąd okresów",    IF(     N$2  ="-","",       IFERROR(  SUMIFS('Cash flow (Q)'!$E46:$CN46,'Cash flow (Q)'!$E$2:$CN$2,N$2,'Cash flow (Q)'!$E$3:$CN$3,"&gt;="&amp;$C$2,'Cash flow (Q)'!$E$3:$CN$3,"&lt;="&amp;$C$3),"błąd")))</f>
        <v>0</v>
      </c>
      <c r="O46" s="21">
        <f>IF(          $C$4 &lt;&gt;"-","błąd okresów",    IF(     O$2  ="-","",       IFERROR(  SUMIFS('Cash flow (Q)'!$E46:$CN46,'Cash flow (Q)'!$E$2:$CN$2,O$2,'Cash flow (Q)'!$E$3:$CN$3,"&gt;="&amp;$C$2,'Cash flow (Q)'!$E$3:$CN$3,"&lt;="&amp;$C$3),"błąd")))</f>
        <v>0</v>
      </c>
      <c r="P46" s="21">
        <f>IF(          $C$4 &lt;&gt;"-","błąd okresów",    IF(     P$2  ="-","",       IFERROR(  SUMIFS('Cash flow (Q)'!$E46:$CN46,'Cash flow (Q)'!$E$2:$CN$2,P$2,'Cash flow (Q)'!$E$3:$CN$3,"&gt;="&amp;$C$2,'Cash flow (Q)'!$E$3:$CN$3,"&lt;="&amp;$C$3),"błąd")))</f>
        <v>0</v>
      </c>
      <c r="Q46" s="21" t="str">
        <f>IF(          $C$4 &lt;&gt;"-","błąd okresów",    IF(     Q$2  ="-","",       IFERROR(  SUMIFS('Cash flow (Q)'!$E46:$CN46,'Cash flow (Q)'!$E$2:$CN$2,Q$2,'Cash flow (Q)'!$E$3:$CN$3,"&gt;="&amp;$C$2,'Cash flow (Q)'!$E$3:$CN$3,"&lt;="&amp;$C$3),"błąd")))</f>
        <v/>
      </c>
      <c r="R46" s="21" t="str">
        <f>IF(          $C$4 &lt;&gt;"-","błąd okresów",    IF(     R$2  ="-","",       IFERROR(  SUMIFS('Cash flow (Q)'!$E46:$CN46,'Cash flow (Q)'!$E$2:$CN$2,R$2,'Cash flow (Q)'!$E$3:$CN$3,"&gt;="&amp;$C$2,'Cash flow (Q)'!$E$3:$CN$3,"&lt;="&amp;$C$3),"błąd")))</f>
        <v/>
      </c>
      <c r="S46" s="21" t="str">
        <f>IF(          $C$4 &lt;&gt;"-","błąd okresów",    IF(     S$2  ="-","",       IFERROR(  SUMIFS('Cash flow (Q)'!$E46:$CN46,'Cash flow (Q)'!$E$2:$CN$2,S$2,'Cash flow (Q)'!$E$3:$CN$3,"&gt;="&amp;$C$2,'Cash flow (Q)'!$E$3:$CN$3,"&lt;="&amp;$C$3),"błąd")))</f>
        <v/>
      </c>
      <c r="T46" s="21" t="str">
        <f>IF(          $C$4 &lt;&gt;"-","błąd okresów",    IF(     T$2  ="-","",       IFERROR(  SUMIFS('Cash flow (Q)'!$E46:$CN46,'Cash flow (Q)'!$E$2:$CN$2,T$2,'Cash flow (Q)'!$E$3:$CN$3,"&gt;="&amp;$C$2,'Cash flow (Q)'!$E$3:$CN$3,"&lt;="&amp;$C$3),"błąd")))</f>
        <v/>
      </c>
      <c r="U46" s="21" t="str">
        <f>IF(          $C$4 &lt;&gt;"-","błąd okresów",    IF(     U$2  ="-","",       IFERROR(  SUMIFS('Cash flow (Q)'!$E46:$CN46,'Cash flow (Q)'!$E$2:$CN$2,U$2,'Cash flow (Q)'!$E$3:$CN$3,"&gt;="&amp;$C$2,'Cash flow (Q)'!$E$3:$CN$3,"&lt;="&amp;$C$3),"błąd")))</f>
        <v/>
      </c>
      <c r="V46" s="21" t="str">
        <f>IF(          $C$4 &lt;&gt;"-","błąd okresów",    IF(     V$2  ="-","",       IFERROR(  SUMIFS('Cash flow (Q)'!$E46:$CN46,'Cash flow (Q)'!$E$2:$CN$2,V$2,'Cash flow (Q)'!$E$3:$CN$3,"&gt;="&amp;$C$2,'Cash flow (Q)'!$E$3:$CN$3,"&lt;="&amp;$C$3),"błąd")))</f>
        <v/>
      </c>
      <c r="W46" s="21" t="str">
        <f>IF(          $C$4 &lt;&gt;"-","błąd okresów",    IF(     W$2  ="-","",       IFERROR(  SUMIFS('Cash flow (Q)'!$E46:$CN46,'Cash flow (Q)'!$E$2:$CN$2,W$2,'Cash flow (Q)'!$E$3:$CN$3,"&gt;="&amp;$C$2,'Cash flow (Q)'!$E$3:$CN$3,"&lt;="&amp;$C$3),"błąd")))</f>
        <v/>
      </c>
      <c r="X46" s="21" t="str">
        <f>IF(          $C$4 &lt;&gt;"-","błąd okresów",    IF(     X$2  ="-","",       IFERROR(  SUMIFS('Cash flow (Q)'!$E46:$CN46,'Cash flow (Q)'!$E$2:$CN$2,X$2,'Cash flow (Q)'!$E$3:$CN$3,"&gt;="&amp;$C$2,'Cash flow (Q)'!$E$3:$CN$3,"&lt;="&amp;$C$3),"błąd")))</f>
        <v/>
      </c>
      <c r="Y46" s="21" t="str">
        <f>IF(          $C$4 &lt;&gt;"-","błąd okresów",    IF(     Y$2  ="-","",       IFERROR(  SUMIFS('Cash flow (Q)'!$E46:$CN46,'Cash flow (Q)'!$E$2:$CN$2,Y$2,'Cash flow (Q)'!$E$3:$CN$3,"&gt;="&amp;$C$2,'Cash flow (Q)'!$E$3:$CN$3,"&lt;="&amp;$C$3),"błąd")))</f>
        <v/>
      </c>
      <c r="Z46" s="21" t="str">
        <f>IF(          $C$4 &lt;&gt;"-","błąd okresów",    IF(     Z$2  ="-","",       IFERROR(  SUMIFS('Cash flow (Q)'!$E46:$CN46,'Cash flow (Q)'!$E$2:$CN$2,Z$2,'Cash flow (Q)'!$E$3:$CN$3,"&gt;="&amp;$C$2,'Cash flow (Q)'!$E$3:$CN$3,"&lt;="&amp;$C$3),"błąd")))</f>
        <v/>
      </c>
      <c r="AA46" s="80"/>
      <c r="AC46" s="172">
        <f t="shared" ca="1" si="3"/>
        <v>0</v>
      </c>
      <c r="AE46" s="174" t="str">
        <f t="shared" ca="1" si="4"/>
        <v/>
      </c>
    </row>
    <row r="47" spans="2:31">
      <c r="B47" s="14" t="str">
        <f>IF('Cash flow (Q)'!B47="","",'Cash flow (Q)'!B47)</f>
        <v>42.Otrzymane odsetki</v>
      </c>
      <c r="C47" s="21"/>
      <c r="D47" s="21"/>
      <c r="E47" s="21">
        <f>IF(          $C$4 &lt;&gt;"-","błąd okresów",    IF(     E$2  ="-","",       IFERROR(  SUMIFS('Cash flow (Q)'!$E47:$CN47,'Cash flow (Q)'!$E$2:$CN$2,E$2,'Cash flow (Q)'!$E$3:$CN$3,"&gt;="&amp;$C$2,'Cash flow (Q)'!$E$3:$CN$3,"&lt;="&amp;$C$3),"błąd")))</f>
        <v>52</v>
      </c>
      <c r="F47" s="21">
        <f>IF(          $C$4 &lt;&gt;"-","błąd okresów",    IF(     F$2  ="-","",       IFERROR(  SUMIFS('Cash flow (Q)'!$E47:$CN47,'Cash flow (Q)'!$E$2:$CN$2,F$2,'Cash flow (Q)'!$E$3:$CN$3,"&gt;="&amp;$C$2,'Cash flow (Q)'!$E$3:$CN$3,"&lt;="&amp;$C$3),"błąd")))</f>
        <v>8</v>
      </c>
      <c r="G47" s="21">
        <f>IF(          $C$4 &lt;&gt;"-","błąd okresów",    IF(     G$2  ="-","",       IFERROR(  SUMIFS('Cash flow (Q)'!$E47:$CN47,'Cash flow (Q)'!$E$2:$CN$2,G$2,'Cash flow (Q)'!$E$3:$CN$3,"&gt;="&amp;$C$2,'Cash flow (Q)'!$E$3:$CN$3,"&lt;="&amp;$C$3),"błąd")))</f>
        <v>0</v>
      </c>
      <c r="H47" s="21">
        <f>IF(          $C$4 &lt;&gt;"-","błąd okresów",    IF(     H$2  ="-","",       IFERROR(  SUMIFS('Cash flow (Q)'!$E47:$CN47,'Cash flow (Q)'!$E$2:$CN$2,H$2,'Cash flow (Q)'!$E$3:$CN$3,"&gt;="&amp;$C$2,'Cash flow (Q)'!$E$3:$CN$3,"&lt;="&amp;$C$3),"błąd")))</f>
        <v>0</v>
      </c>
      <c r="I47" s="21">
        <f>IF(          $C$4 &lt;&gt;"-","błąd okresów",    IF(     I$2  ="-","",       IFERROR(  SUMIFS('Cash flow (Q)'!$E47:$CN47,'Cash flow (Q)'!$E$2:$CN$2,I$2,'Cash flow (Q)'!$E$3:$CN$3,"&gt;="&amp;$C$2,'Cash flow (Q)'!$E$3:$CN$3,"&lt;="&amp;$C$3),"błąd")))</f>
        <v>0</v>
      </c>
      <c r="J47" s="21">
        <f>IF(          $C$4 &lt;&gt;"-","błąd okresów",    IF(     J$2  ="-","",       IFERROR(  SUMIFS('Cash flow (Q)'!$E47:$CN47,'Cash flow (Q)'!$E$2:$CN$2,J$2,'Cash flow (Q)'!$E$3:$CN$3,"&gt;="&amp;$C$2,'Cash flow (Q)'!$E$3:$CN$3,"&lt;="&amp;$C$3),"błąd")))</f>
        <v>0</v>
      </c>
      <c r="K47" s="21">
        <f>IF(          $C$4 &lt;&gt;"-","błąd okresów",    IF(     K$2  ="-","",       IFERROR(  SUMIFS('Cash flow (Q)'!$E47:$CN47,'Cash flow (Q)'!$E$2:$CN$2,K$2,'Cash flow (Q)'!$E$3:$CN$3,"&gt;="&amp;$C$2,'Cash flow (Q)'!$E$3:$CN$3,"&lt;="&amp;$C$3),"błąd")))</f>
        <v>29</v>
      </c>
      <c r="L47" s="21">
        <f>IF(          $C$4 &lt;&gt;"-","błąd okresów",    IF(     L$2  ="-","",       IFERROR(  SUMIFS('Cash flow (Q)'!$E47:$CN47,'Cash flow (Q)'!$E$2:$CN$2,L$2,'Cash flow (Q)'!$E$3:$CN$3,"&gt;="&amp;$C$2,'Cash flow (Q)'!$E$3:$CN$3,"&lt;="&amp;$C$3),"błąd")))</f>
        <v>0</v>
      </c>
      <c r="M47" s="21">
        <f>IF(          $C$4 &lt;&gt;"-","błąd okresów",    IF(     M$2  ="-","",       IFERROR(  SUMIFS('Cash flow (Q)'!$E47:$CN47,'Cash flow (Q)'!$E$2:$CN$2,M$2,'Cash flow (Q)'!$E$3:$CN$3,"&gt;="&amp;$C$2,'Cash flow (Q)'!$E$3:$CN$3,"&lt;="&amp;$C$3),"błąd")))</f>
        <v>0</v>
      </c>
      <c r="N47" s="21">
        <f>IF(          $C$4 &lt;&gt;"-","błąd okresów",    IF(     N$2  ="-","",       IFERROR(  SUMIFS('Cash flow (Q)'!$E47:$CN47,'Cash flow (Q)'!$E$2:$CN$2,N$2,'Cash flow (Q)'!$E$3:$CN$3,"&gt;="&amp;$C$2,'Cash flow (Q)'!$E$3:$CN$3,"&lt;="&amp;$C$3),"błąd")))</f>
        <v>0</v>
      </c>
      <c r="O47" s="21">
        <f>IF(          $C$4 &lt;&gt;"-","błąd okresów",    IF(     O$2  ="-","",       IFERROR(  SUMIFS('Cash flow (Q)'!$E47:$CN47,'Cash flow (Q)'!$E$2:$CN$2,O$2,'Cash flow (Q)'!$E$3:$CN$3,"&gt;="&amp;$C$2,'Cash flow (Q)'!$E$3:$CN$3,"&lt;="&amp;$C$3),"błąd")))</f>
        <v>0</v>
      </c>
      <c r="P47" s="21">
        <f>IF(          $C$4 &lt;&gt;"-","błąd okresów",    IF(     P$2  ="-","",       IFERROR(  SUMIFS('Cash flow (Q)'!$E47:$CN47,'Cash flow (Q)'!$E$2:$CN$2,P$2,'Cash flow (Q)'!$E$3:$CN$3,"&gt;="&amp;$C$2,'Cash flow (Q)'!$E$3:$CN$3,"&lt;="&amp;$C$3),"błąd")))</f>
        <v>0</v>
      </c>
      <c r="Q47" s="21" t="str">
        <f>IF(          $C$4 &lt;&gt;"-","błąd okresów",    IF(     Q$2  ="-","",       IFERROR(  SUMIFS('Cash flow (Q)'!$E47:$CN47,'Cash flow (Q)'!$E$2:$CN$2,Q$2,'Cash flow (Q)'!$E$3:$CN$3,"&gt;="&amp;$C$2,'Cash flow (Q)'!$E$3:$CN$3,"&lt;="&amp;$C$3),"błąd")))</f>
        <v/>
      </c>
      <c r="R47" s="21" t="str">
        <f>IF(          $C$4 &lt;&gt;"-","błąd okresów",    IF(     R$2  ="-","",       IFERROR(  SUMIFS('Cash flow (Q)'!$E47:$CN47,'Cash flow (Q)'!$E$2:$CN$2,R$2,'Cash flow (Q)'!$E$3:$CN$3,"&gt;="&amp;$C$2,'Cash flow (Q)'!$E$3:$CN$3,"&lt;="&amp;$C$3),"błąd")))</f>
        <v/>
      </c>
      <c r="S47" s="21" t="str">
        <f>IF(          $C$4 &lt;&gt;"-","błąd okresów",    IF(     S$2  ="-","",       IFERROR(  SUMIFS('Cash flow (Q)'!$E47:$CN47,'Cash flow (Q)'!$E$2:$CN$2,S$2,'Cash flow (Q)'!$E$3:$CN$3,"&gt;="&amp;$C$2,'Cash flow (Q)'!$E$3:$CN$3,"&lt;="&amp;$C$3),"błąd")))</f>
        <v/>
      </c>
      <c r="T47" s="21" t="str">
        <f>IF(          $C$4 &lt;&gt;"-","błąd okresów",    IF(     T$2  ="-","",       IFERROR(  SUMIFS('Cash flow (Q)'!$E47:$CN47,'Cash flow (Q)'!$E$2:$CN$2,T$2,'Cash flow (Q)'!$E$3:$CN$3,"&gt;="&amp;$C$2,'Cash flow (Q)'!$E$3:$CN$3,"&lt;="&amp;$C$3),"błąd")))</f>
        <v/>
      </c>
      <c r="U47" s="21" t="str">
        <f>IF(          $C$4 &lt;&gt;"-","błąd okresów",    IF(     U$2  ="-","",       IFERROR(  SUMIFS('Cash flow (Q)'!$E47:$CN47,'Cash flow (Q)'!$E$2:$CN$2,U$2,'Cash flow (Q)'!$E$3:$CN$3,"&gt;="&amp;$C$2,'Cash flow (Q)'!$E$3:$CN$3,"&lt;="&amp;$C$3),"błąd")))</f>
        <v/>
      </c>
      <c r="V47" s="21" t="str">
        <f>IF(          $C$4 &lt;&gt;"-","błąd okresów",    IF(     V$2  ="-","",       IFERROR(  SUMIFS('Cash flow (Q)'!$E47:$CN47,'Cash flow (Q)'!$E$2:$CN$2,V$2,'Cash flow (Q)'!$E$3:$CN$3,"&gt;="&amp;$C$2,'Cash flow (Q)'!$E$3:$CN$3,"&lt;="&amp;$C$3),"błąd")))</f>
        <v/>
      </c>
      <c r="W47" s="21" t="str">
        <f>IF(          $C$4 &lt;&gt;"-","błąd okresów",    IF(     W$2  ="-","",       IFERROR(  SUMIFS('Cash flow (Q)'!$E47:$CN47,'Cash flow (Q)'!$E$2:$CN$2,W$2,'Cash flow (Q)'!$E$3:$CN$3,"&gt;="&amp;$C$2,'Cash flow (Q)'!$E$3:$CN$3,"&lt;="&amp;$C$3),"błąd")))</f>
        <v/>
      </c>
      <c r="X47" s="21" t="str">
        <f>IF(          $C$4 &lt;&gt;"-","błąd okresów",    IF(     X$2  ="-","",       IFERROR(  SUMIFS('Cash flow (Q)'!$E47:$CN47,'Cash flow (Q)'!$E$2:$CN$2,X$2,'Cash flow (Q)'!$E$3:$CN$3,"&gt;="&amp;$C$2,'Cash flow (Q)'!$E$3:$CN$3,"&lt;="&amp;$C$3),"błąd")))</f>
        <v/>
      </c>
      <c r="Y47" s="21" t="str">
        <f>IF(          $C$4 &lt;&gt;"-","błąd okresów",    IF(     Y$2  ="-","",       IFERROR(  SUMIFS('Cash flow (Q)'!$E47:$CN47,'Cash flow (Q)'!$E$2:$CN$2,Y$2,'Cash flow (Q)'!$E$3:$CN$3,"&gt;="&amp;$C$2,'Cash flow (Q)'!$E$3:$CN$3,"&lt;="&amp;$C$3),"błąd")))</f>
        <v/>
      </c>
      <c r="Z47" s="21" t="str">
        <f>IF(          $C$4 &lt;&gt;"-","błąd okresów",    IF(     Z$2  ="-","",       IFERROR(  SUMIFS('Cash flow (Q)'!$E47:$CN47,'Cash flow (Q)'!$E$2:$CN$2,Z$2,'Cash flow (Q)'!$E$3:$CN$3,"&gt;="&amp;$C$2,'Cash flow (Q)'!$E$3:$CN$3,"&lt;="&amp;$C$3),"błąd")))</f>
        <v/>
      </c>
      <c r="AA47" s="80"/>
      <c r="AC47" s="172">
        <f t="shared" ca="1" si="3"/>
        <v>0</v>
      </c>
      <c r="AE47" s="174" t="str">
        <f t="shared" ca="1" si="4"/>
        <v/>
      </c>
    </row>
    <row r="48" spans="2:31">
      <c r="B48" s="14" t="str">
        <f>IF('Cash flow (Q)'!B48="","",'Cash flow (Q)'!B48)</f>
        <v>43.Otrzymane dywidendy</v>
      </c>
      <c r="C48" s="21"/>
      <c r="D48" s="21"/>
      <c r="E48" s="21">
        <f>IF(          $C$4 &lt;&gt;"-","błąd okresów",    IF(     E$2  ="-","",       IFERROR(  SUMIFS('Cash flow (Q)'!$E48:$CN48,'Cash flow (Q)'!$E$2:$CN$2,E$2,'Cash flow (Q)'!$E$3:$CN$3,"&gt;="&amp;$C$2,'Cash flow (Q)'!$E$3:$CN$3,"&lt;="&amp;$C$3),"błąd")))</f>
        <v>0</v>
      </c>
      <c r="F48" s="21">
        <f>IF(          $C$4 &lt;&gt;"-","błąd okresów",    IF(     F$2  ="-","",       IFERROR(  SUMIFS('Cash flow (Q)'!$E48:$CN48,'Cash flow (Q)'!$E$2:$CN$2,F$2,'Cash flow (Q)'!$E$3:$CN$3,"&gt;="&amp;$C$2,'Cash flow (Q)'!$E$3:$CN$3,"&lt;="&amp;$C$3),"błąd")))</f>
        <v>0</v>
      </c>
      <c r="G48" s="21">
        <f>IF(          $C$4 &lt;&gt;"-","błąd okresów",    IF(     G$2  ="-","",       IFERROR(  SUMIFS('Cash flow (Q)'!$E48:$CN48,'Cash flow (Q)'!$E$2:$CN$2,G$2,'Cash flow (Q)'!$E$3:$CN$3,"&gt;="&amp;$C$2,'Cash flow (Q)'!$E$3:$CN$3,"&lt;="&amp;$C$3),"błąd")))</f>
        <v>0</v>
      </c>
      <c r="H48" s="21">
        <f>IF(          $C$4 &lt;&gt;"-","błąd okresów",    IF(     H$2  ="-","",       IFERROR(  SUMIFS('Cash flow (Q)'!$E48:$CN48,'Cash flow (Q)'!$E$2:$CN$2,H$2,'Cash flow (Q)'!$E$3:$CN$3,"&gt;="&amp;$C$2,'Cash flow (Q)'!$E$3:$CN$3,"&lt;="&amp;$C$3),"błąd")))</f>
        <v>0</v>
      </c>
      <c r="I48" s="21">
        <f>IF(          $C$4 &lt;&gt;"-","błąd okresów",    IF(     I$2  ="-","",       IFERROR(  SUMIFS('Cash flow (Q)'!$E48:$CN48,'Cash flow (Q)'!$E$2:$CN$2,I$2,'Cash flow (Q)'!$E$3:$CN$3,"&gt;="&amp;$C$2,'Cash flow (Q)'!$E$3:$CN$3,"&lt;="&amp;$C$3),"błąd")))</f>
        <v>0</v>
      </c>
      <c r="J48" s="21">
        <f>IF(          $C$4 &lt;&gt;"-","błąd okresów",    IF(     J$2  ="-","",       IFERROR(  SUMIFS('Cash flow (Q)'!$E48:$CN48,'Cash flow (Q)'!$E$2:$CN$2,J$2,'Cash flow (Q)'!$E$3:$CN$3,"&gt;="&amp;$C$2,'Cash flow (Q)'!$E$3:$CN$3,"&lt;="&amp;$C$3),"błąd")))</f>
        <v>0</v>
      </c>
      <c r="K48" s="21">
        <f>IF(          $C$4 &lt;&gt;"-","błąd okresów",    IF(     K$2  ="-","",       IFERROR(  SUMIFS('Cash flow (Q)'!$E48:$CN48,'Cash flow (Q)'!$E$2:$CN$2,K$2,'Cash flow (Q)'!$E$3:$CN$3,"&gt;="&amp;$C$2,'Cash flow (Q)'!$E$3:$CN$3,"&lt;="&amp;$C$3),"błąd")))</f>
        <v>0</v>
      </c>
      <c r="L48" s="21">
        <f>IF(          $C$4 &lt;&gt;"-","błąd okresów",    IF(     L$2  ="-","",       IFERROR(  SUMIFS('Cash flow (Q)'!$E48:$CN48,'Cash flow (Q)'!$E$2:$CN$2,L$2,'Cash flow (Q)'!$E$3:$CN$3,"&gt;="&amp;$C$2,'Cash flow (Q)'!$E$3:$CN$3,"&lt;="&amp;$C$3),"błąd")))</f>
        <v>0</v>
      </c>
      <c r="M48" s="21">
        <f>IF(          $C$4 &lt;&gt;"-","błąd okresów",    IF(     M$2  ="-","",       IFERROR(  SUMIFS('Cash flow (Q)'!$E48:$CN48,'Cash flow (Q)'!$E$2:$CN$2,M$2,'Cash flow (Q)'!$E$3:$CN$3,"&gt;="&amp;$C$2,'Cash flow (Q)'!$E$3:$CN$3,"&lt;="&amp;$C$3),"błąd")))</f>
        <v>0</v>
      </c>
      <c r="N48" s="21">
        <f>IF(          $C$4 &lt;&gt;"-","błąd okresów",    IF(     N$2  ="-","",       IFERROR(  SUMIFS('Cash flow (Q)'!$E48:$CN48,'Cash flow (Q)'!$E$2:$CN$2,N$2,'Cash flow (Q)'!$E$3:$CN$3,"&gt;="&amp;$C$2,'Cash flow (Q)'!$E$3:$CN$3,"&lt;="&amp;$C$3),"błąd")))</f>
        <v>0</v>
      </c>
      <c r="O48" s="21">
        <f>IF(          $C$4 &lt;&gt;"-","błąd okresów",    IF(     O$2  ="-","",       IFERROR(  SUMIFS('Cash flow (Q)'!$E48:$CN48,'Cash flow (Q)'!$E$2:$CN$2,O$2,'Cash flow (Q)'!$E$3:$CN$3,"&gt;="&amp;$C$2,'Cash flow (Q)'!$E$3:$CN$3,"&lt;="&amp;$C$3),"błąd")))</f>
        <v>0</v>
      </c>
      <c r="P48" s="21">
        <f>IF(          $C$4 &lt;&gt;"-","błąd okresów",    IF(     P$2  ="-","",       IFERROR(  SUMIFS('Cash flow (Q)'!$E48:$CN48,'Cash flow (Q)'!$E$2:$CN$2,P$2,'Cash flow (Q)'!$E$3:$CN$3,"&gt;="&amp;$C$2,'Cash flow (Q)'!$E$3:$CN$3,"&lt;="&amp;$C$3),"błąd")))</f>
        <v>0</v>
      </c>
      <c r="Q48" s="21" t="str">
        <f>IF(          $C$4 &lt;&gt;"-","błąd okresów",    IF(     Q$2  ="-","",       IFERROR(  SUMIFS('Cash flow (Q)'!$E48:$CN48,'Cash flow (Q)'!$E$2:$CN$2,Q$2,'Cash flow (Q)'!$E$3:$CN$3,"&gt;="&amp;$C$2,'Cash flow (Q)'!$E$3:$CN$3,"&lt;="&amp;$C$3),"błąd")))</f>
        <v/>
      </c>
      <c r="R48" s="21" t="str">
        <f>IF(          $C$4 &lt;&gt;"-","błąd okresów",    IF(     R$2  ="-","",       IFERROR(  SUMIFS('Cash flow (Q)'!$E48:$CN48,'Cash flow (Q)'!$E$2:$CN$2,R$2,'Cash flow (Q)'!$E$3:$CN$3,"&gt;="&amp;$C$2,'Cash flow (Q)'!$E$3:$CN$3,"&lt;="&amp;$C$3),"błąd")))</f>
        <v/>
      </c>
      <c r="S48" s="21" t="str">
        <f>IF(          $C$4 &lt;&gt;"-","błąd okresów",    IF(     S$2  ="-","",       IFERROR(  SUMIFS('Cash flow (Q)'!$E48:$CN48,'Cash flow (Q)'!$E$2:$CN$2,S$2,'Cash flow (Q)'!$E$3:$CN$3,"&gt;="&amp;$C$2,'Cash flow (Q)'!$E$3:$CN$3,"&lt;="&amp;$C$3),"błąd")))</f>
        <v/>
      </c>
      <c r="T48" s="21" t="str">
        <f>IF(          $C$4 &lt;&gt;"-","błąd okresów",    IF(     T$2  ="-","",       IFERROR(  SUMIFS('Cash flow (Q)'!$E48:$CN48,'Cash flow (Q)'!$E$2:$CN$2,T$2,'Cash flow (Q)'!$E$3:$CN$3,"&gt;="&amp;$C$2,'Cash flow (Q)'!$E$3:$CN$3,"&lt;="&amp;$C$3),"błąd")))</f>
        <v/>
      </c>
      <c r="U48" s="21" t="str">
        <f>IF(          $C$4 &lt;&gt;"-","błąd okresów",    IF(     U$2  ="-","",       IFERROR(  SUMIFS('Cash flow (Q)'!$E48:$CN48,'Cash flow (Q)'!$E$2:$CN$2,U$2,'Cash flow (Q)'!$E$3:$CN$3,"&gt;="&amp;$C$2,'Cash flow (Q)'!$E$3:$CN$3,"&lt;="&amp;$C$3),"błąd")))</f>
        <v/>
      </c>
      <c r="V48" s="21" t="str">
        <f>IF(          $C$4 &lt;&gt;"-","błąd okresów",    IF(     V$2  ="-","",       IFERROR(  SUMIFS('Cash flow (Q)'!$E48:$CN48,'Cash flow (Q)'!$E$2:$CN$2,V$2,'Cash flow (Q)'!$E$3:$CN$3,"&gt;="&amp;$C$2,'Cash flow (Q)'!$E$3:$CN$3,"&lt;="&amp;$C$3),"błąd")))</f>
        <v/>
      </c>
      <c r="W48" s="21" t="str">
        <f>IF(          $C$4 &lt;&gt;"-","błąd okresów",    IF(     W$2  ="-","",       IFERROR(  SUMIFS('Cash flow (Q)'!$E48:$CN48,'Cash flow (Q)'!$E$2:$CN$2,W$2,'Cash flow (Q)'!$E$3:$CN$3,"&gt;="&amp;$C$2,'Cash flow (Q)'!$E$3:$CN$3,"&lt;="&amp;$C$3),"błąd")))</f>
        <v/>
      </c>
      <c r="X48" s="21" t="str">
        <f>IF(          $C$4 &lt;&gt;"-","błąd okresów",    IF(     X$2  ="-","",       IFERROR(  SUMIFS('Cash flow (Q)'!$E48:$CN48,'Cash flow (Q)'!$E$2:$CN$2,X$2,'Cash flow (Q)'!$E$3:$CN$3,"&gt;="&amp;$C$2,'Cash flow (Q)'!$E$3:$CN$3,"&lt;="&amp;$C$3),"błąd")))</f>
        <v/>
      </c>
      <c r="Y48" s="21" t="str">
        <f>IF(          $C$4 &lt;&gt;"-","błąd okresów",    IF(     Y$2  ="-","",       IFERROR(  SUMIFS('Cash flow (Q)'!$E48:$CN48,'Cash flow (Q)'!$E$2:$CN$2,Y$2,'Cash flow (Q)'!$E$3:$CN$3,"&gt;="&amp;$C$2,'Cash flow (Q)'!$E$3:$CN$3,"&lt;="&amp;$C$3),"błąd")))</f>
        <v/>
      </c>
      <c r="Z48" s="21" t="str">
        <f>IF(          $C$4 &lt;&gt;"-","błąd okresów",    IF(     Z$2  ="-","",       IFERROR(  SUMIFS('Cash flow (Q)'!$E48:$CN48,'Cash flow (Q)'!$E$2:$CN$2,Z$2,'Cash flow (Q)'!$E$3:$CN$3,"&gt;="&amp;$C$2,'Cash flow (Q)'!$E$3:$CN$3,"&lt;="&amp;$C$3),"błąd")))</f>
        <v/>
      </c>
      <c r="AA48" s="80"/>
      <c r="AC48" s="172" t="str">
        <f t="shared" ca="1" si="3"/>
        <v/>
      </c>
      <c r="AE48" s="174" t="str">
        <f t="shared" ca="1" si="4"/>
        <v/>
      </c>
    </row>
    <row r="49" spans="2:31" ht="22.5" customHeight="1">
      <c r="B49" s="15" t="str">
        <f>IF('Cash flow (Q)'!B49="","",'Cash flow (Q)'!B49)</f>
        <v>44.Środki pieniężne netto wykorzystane w działalności inwestycyjnej</v>
      </c>
      <c r="C49" s="22"/>
      <c r="D49" s="22"/>
      <c r="E49" s="22">
        <f>IF(          $C$4 &lt;&gt;"-","błąd okresów",    IF(     E$2  ="-","",       IFERROR(  SUMIFS('Cash flow (Q)'!$E49:$CN49,'Cash flow (Q)'!$E$2:$CN$2,E$2,'Cash flow (Q)'!$E$3:$CN$3,"&gt;="&amp;$C$2,'Cash flow (Q)'!$E$3:$CN$3,"&lt;="&amp;$C$3),"błąd")))</f>
        <v>-19354</v>
      </c>
      <c r="F49" s="22">
        <f>IF(          $C$4 &lt;&gt;"-","błąd okresów",    IF(     F$2  ="-","",       IFERROR(  SUMIFS('Cash flow (Q)'!$E49:$CN49,'Cash flow (Q)'!$E$2:$CN$2,F$2,'Cash flow (Q)'!$E$3:$CN$3,"&gt;="&amp;$C$2,'Cash flow (Q)'!$E$3:$CN$3,"&lt;="&amp;$C$3),"błąd")))</f>
        <v>-13678</v>
      </c>
      <c r="G49" s="22">
        <f>IF(          $C$4 &lt;&gt;"-","błąd okresów",    IF(     G$2  ="-","",       IFERROR(  SUMIFS('Cash flow (Q)'!$E49:$CN49,'Cash flow (Q)'!$E$2:$CN$2,G$2,'Cash flow (Q)'!$E$3:$CN$3,"&gt;="&amp;$C$2,'Cash flow (Q)'!$E$3:$CN$3,"&lt;="&amp;$C$3),"błąd")))</f>
        <v>-11542</v>
      </c>
      <c r="H49" s="22">
        <f>IF(          $C$4 &lt;&gt;"-","błąd okresów",    IF(     H$2  ="-","",       IFERROR(  SUMIFS('Cash flow (Q)'!$E49:$CN49,'Cash flow (Q)'!$E$2:$CN$2,H$2,'Cash flow (Q)'!$E$3:$CN$3,"&gt;="&amp;$C$2,'Cash flow (Q)'!$E$3:$CN$3,"&lt;="&amp;$C$3),"błąd")))</f>
        <v>-17550</v>
      </c>
      <c r="I49" s="22">
        <f>IF(          $C$4 &lt;&gt;"-","błąd okresów",    IF(     I$2  ="-","",       IFERROR(  SUMIFS('Cash flow (Q)'!$E49:$CN49,'Cash flow (Q)'!$E$2:$CN$2,I$2,'Cash flow (Q)'!$E$3:$CN$3,"&gt;="&amp;$C$2,'Cash flow (Q)'!$E$3:$CN$3,"&lt;="&amp;$C$3),"błąd")))</f>
        <v>-20128</v>
      </c>
      <c r="J49" s="22">
        <f>IF(          $C$4 &lt;&gt;"-","błąd okresów",    IF(     J$2  ="-","",       IFERROR(  SUMIFS('Cash flow (Q)'!$E49:$CN49,'Cash flow (Q)'!$E$2:$CN$2,J$2,'Cash flow (Q)'!$E$3:$CN$3,"&gt;="&amp;$C$2,'Cash flow (Q)'!$E$3:$CN$3,"&lt;="&amp;$C$3),"błąd")))</f>
        <v>-51339</v>
      </c>
      <c r="K49" s="22">
        <f>IF(          $C$4 &lt;&gt;"-","błąd okresów",    IF(     K$2  ="-","",       IFERROR(  SUMIFS('Cash flow (Q)'!$E49:$CN49,'Cash flow (Q)'!$E$2:$CN$2,K$2,'Cash flow (Q)'!$E$3:$CN$3,"&gt;="&amp;$C$2,'Cash flow (Q)'!$E$3:$CN$3,"&lt;="&amp;$C$3),"błąd")))</f>
        <v>-139618</v>
      </c>
      <c r="L49" s="22">
        <f>IF(          $C$4 &lt;&gt;"-","błąd okresów",    IF(     L$2  ="-","",       IFERROR(  SUMIFS('Cash flow (Q)'!$E49:$CN49,'Cash flow (Q)'!$E$2:$CN$2,L$2,'Cash flow (Q)'!$E$3:$CN$3,"&gt;="&amp;$C$2,'Cash flow (Q)'!$E$3:$CN$3,"&lt;="&amp;$C$3),"błąd")))</f>
        <v>-85117</v>
      </c>
      <c r="M49" s="22">
        <f>IF(          $C$4 &lt;&gt;"-","błąd okresów",    IF(     M$2  ="-","",       IFERROR(  SUMIFS('Cash flow (Q)'!$E49:$CN49,'Cash flow (Q)'!$E$2:$CN$2,M$2,'Cash flow (Q)'!$E$3:$CN$3,"&gt;="&amp;$C$2,'Cash flow (Q)'!$E$3:$CN$3,"&lt;="&amp;$C$3),"błąd")))</f>
        <v>-77347</v>
      </c>
      <c r="N49" s="22">
        <f>IF(          $C$4 &lt;&gt;"-","błąd okresów",    IF(     N$2  ="-","",       IFERROR(  SUMIFS('Cash flow (Q)'!$E49:$CN49,'Cash flow (Q)'!$E$2:$CN$2,N$2,'Cash flow (Q)'!$E$3:$CN$3,"&gt;="&amp;$C$2,'Cash flow (Q)'!$E$3:$CN$3,"&lt;="&amp;$C$3),"błąd")))</f>
        <v>-39540</v>
      </c>
      <c r="O49" s="22">
        <f>IF(          $C$4 &lt;&gt;"-","błąd okresów",    IF(     O$2  ="-","",       IFERROR(  SUMIFS('Cash flow (Q)'!$E49:$CN49,'Cash flow (Q)'!$E$2:$CN$2,O$2,'Cash flow (Q)'!$E$3:$CN$3,"&gt;="&amp;$C$2,'Cash flow (Q)'!$E$3:$CN$3,"&lt;="&amp;$C$3),"błąd")))</f>
        <v>-16224</v>
      </c>
      <c r="P49" s="22">
        <f>IF(          $C$4 &lt;&gt;"-","błąd okresów",    IF(     P$2  ="-","",       IFERROR(  SUMIFS('Cash flow (Q)'!$E49:$CN49,'Cash flow (Q)'!$E$2:$CN$2,P$2,'Cash flow (Q)'!$E$3:$CN$3,"&gt;="&amp;$C$2,'Cash flow (Q)'!$E$3:$CN$3,"&lt;="&amp;$C$3),"błąd")))</f>
        <v>-28465</v>
      </c>
      <c r="Q49" s="22" t="str">
        <f>IF(          $C$4 &lt;&gt;"-","błąd okresów",    IF(     Q$2  ="-","",       IFERROR(  SUMIFS('Cash flow (Q)'!$E49:$CN49,'Cash flow (Q)'!$E$2:$CN$2,Q$2,'Cash flow (Q)'!$E$3:$CN$3,"&gt;="&amp;$C$2,'Cash flow (Q)'!$E$3:$CN$3,"&lt;="&amp;$C$3),"błąd")))</f>
        <v/>
      </c>
      <c r="R49" s="22" t="str">
        <f>IF(          $C$4 &lt;&gt;"-","błąd okresów",    IF(     R$2  ="-","",       IFERROR(  SUMIFS('Cash flow (Q)'!$E49:$CN49,'Cash flow (Q)'!$E$2:$CN$2,R$2,'Cash flow (Q)'!$E$3:$CN$3,"&gt;="&amp;$C$2,'Cash flow (Q)'!$E$3:$CN$3,"&lt;="&amp;$C$3),"błąd")))</f>
        <v/>
      </c>
      <c r="S49" s="22" t="str">
        <f>IF(          $C$4 &lt;&gt;"-","błąd okresów",    IF(     S$2  ="-","",       IFERROR(  SUMIFS('Cash flow (Q)'!$E49:$CN49,'Cash flow (Q)'!$E$2:$CN$2,S$2,'Cash flow (Q)'!$E$3:$CN$3,"&gt;="&amp;$C$2,'Cash flow (Q)'!$E$3:$CN$3,"&lt;="&amp;$C$3),"błąd")))</f>
        <v/>
      </c>
      <c r="T49" s="22" t="str">
        <f>IF(          $C$4 &lt;&gt;"-","błąd okresów",    IF(     T$2  ="-","",       IFERROR(  SUMIFS('Cash flow (Q)'!$E49:$CN49,'Cash flow (Q)'!$E$2:$CN$2,T$2,'Cash flow (Q)'!$E$3:$CN$3,"&gt;="&amp;$C$2,'Cash flow (Q)'!$E$3:$CN$3,"&lt;="&amp;$C$3),"błąd")))</f>
        <v/>
      </c>
      <c r="U49" s="22" t="str">
        <f>IF(          $C$4 &lt;&gt;"-","błąd okresów",    IF(     U$2  ="-","",       IFERROR(  SUMIFS('Cash flow (Q)'!$E49:$CN49,'Cash flow (Q)'!$E$2:$CN$2,U$2,'Cash flow (Q)'!$E$3:$CN$3,"&gt;="&amp;$C$2,'Cash flow (Q)'!$E$3:$CN$3,"&lt;="&amp;$C$3),"błąd")))</f>
        <v/>
      </c>
      <c r="V49" s="22" t="str">
        <f>IF(          $C$4 &lt;&gt;"-","błąd okresów",    IF(     V$2  ="-","",       IFERROR(  SUMIFS('Cash flow (Q)'!$E49:$CN49,'Cash flow (Q)'!$E$2:$CN$2,V$2,'Cash flow (Q)'!$E$3:$CN$3,"&gt;="&amp;$C$2,'Cash flow (Q)'!$E$3:$CN$3,"&lt;="&amp;$C$3),"błąd")))</f>
        <v/>
      </c>
      <c r="W49" s="22" t="str">
        <f>IF(          $C$4 &lt;&gt;"-","błąd okresów",    IF(     W$2  ="-","",       IFERROR(  SUMIFS('Cash flow (Q)'!$E49:$CN49,'Cash flow (Q)'!$E$2:$CN$2,W$2,'Cash flow (Q)'!$E$3:$CN$3,"&gt;="&amp;$C$2,'Cash flow (Q)'!$E$3:$CN$3,"&lt;="&amp;$C$3),"błąd")))</f>
        <v/>
      </c>
      <c r="X49" s="22" t="str">
        <f>IF(          $C$4 &lt;&gt;"-","błąd okresów",    IF(     X$2  ="-","",       IFERROR(  SUMIFS('Cash flow (Q)'!$E49:$CN49,'Cash flow (Q)'!$E$2:$CN$2,X$2,'Cash flow (Q)'!$E$3:$CN$3,"&gt;="&amp;$C$2,'Cash flow (Q)'!$E$3:$CN$3,"&lt;="&amp;$C$3),"błąd")))</f>
        <v/>
      </c>
      <c r="Y49" s="22" t="str">
        <f>IF(          $C$4 &lt;&gt;"-","błąd okresów",    IF(     Y$2  ="-","",       IFERROR(  SUMIFS('Cash flow (Q)'!$E49:$CN49,'Cash flow (Q)'!$E$2:$CN$2,Y$2,'Cash flow (Q)'!$E$3:$CN$3,"&gt;="&amp;$C$2,'Cash flow (Q)'!$E$3:$CN$3,"&lt;="&amp;$C$3),"błąd")))</f>
        <v/>
      </c>
      <c r="Z49" s="22" t="str">
        <f>IF(          $C$4 &lt;&gt;"-","błąd okresów",    IF(     Z$2  ="-","",       IFERROR(  SUMIFS('Cash flow (Q)'!$E49:$CN49,'Cash flow (Q)'!$E$2:$CN$2,Z$2,'Cash flow (Q)'!$E$3:$CN$3,"&gt;="&amp;$C$2,'Cash flow (Q)'!$E$3:$CN$3,"&lt;="&amp;$C$3),"błąd")))</f>
        <v/>
      </c>
      <c r="AA49" s="80"/>
      <c r="AC49" s="172">
        <f t="shared" ca="1" si="3"/>
        <v>-12241</v>
      </c>
      <c r="AE49" s="174">
        <f t="shared" ca="1" si="4"/>
        <v>1.7544995069033531</v>
      </c>
    </row>
    <row r="50" spans="2:31">
      <c r="B50" s="1" t="str">
        <f>IF('Cash flow (Q)'!B50="","",'Cash flow (Q)'!B50)</f>
        <v/>
      </c>
      <c r="C50" s="37"/>
      <c r="D50" s="37"/>
      <c r="E50" s="37"/>
      <c r="F50" s="37"/>
      <c r="G50" s="37"/>
      <c r="H50" s="37"/>
      <c r="I50" s="37"/>
      <c r="J50" s="37"/>
      <c r="K50" s="37"/>
      <c r="L50" s="37"/>
      <c r="M50" s="37"/>
      <c r="N50" s="37"/>
      <c r="O50" s="37"/>
      <c r="P50" s="37"/>
      <c r="Q50" s="37"/>
      <c r="R50" s="37"/>
      <c r="S50" s="37"/>
      <c r="T50" s="37"/>
      <c r="U50" s="37"/>
      <c r="V50" s="37"/>
      <c r="W50" s="37"/>
      <c r="X50" s="37"/>
      <c r="Y50" s="37"/>
      <c r="Z50" s="37"/>
      <c r="AA50" s="80"/>
      <c r="AC50" s="172" t="str">
        <f t="shared" ca="1" si="3"/>
        <v/>
      </c>
      <c r="AE50" s="174" t="str">
        <f t="shared" ca="1" si="4"/>
        <v/>
      </c>
    </row>
    <row r="51" spans="2:31" ht="28.5" customHeight="1">
      <c r="B51" s="16" t="str">
        <f>IF('Cash flow (Q)'!B51="","",'Cash flow (Q)'!B51)</f>
        <v>46.Przepływy środków pieniężnych z działalności finansowej</v>
      </c>
      <c r="C51" s="37"/>
      <c r="D51" s="37"/>
      <c r="E51" s="37"/>
      <c r="F51" s="37"/>
      <c r="G51" s="37"/>
      <c r="H51" s="37"/>
      <c r="I51" s="37"/>
      <c r="J51" s="37"/>
      <c r="K51" s="37"/>
      <c r="L51" s="37"/>
      <c r="M51" s="37"/>
      <c r="N51" s="37"/>
      <c r="O51" s="37"/>
      <c r="P51" s="37"/>
      <c r="Q51" s="37"/>
      <c r="R51" s="37"/>
      <c r="S51" s="37"/>
      <c r="T51" s="37"/>
      <c r="U51" s="37"/>
      <c r="V51" s="37"/>
      <c r="W51" s="37"/>
      <c r="X51" s="37"/>
      <c r="Y51" s="37"/>
      <c r="Z51" s="37"/>
      <c r="AA51" s="80"/>
      <c r="AC51" s="172" t="str">
        <f t="shared" ca="1" si="3"/>
        <v/>
      </c>
      <c r="AE51" s="174" t="str">
        <f t="shared" ca="1" si="4"/>
        <v/>
      </c>
    </row>
    <row r="52" spans="2:31">
      <c r="B52" s="14" t="str">
        <f>IF('Cash flow (Q)'!B52="","",'Cash flow (Q)'!B52)</f>
        <v>47.Wpływy netto z tytułu emisji akcji</v>
      </c>
      <c r="C52" s="21"/>
      <c r="D52" s="21"/>
      <c r="E52" s="21">
        <f>IF(          $C$4 &lt;&gt;"-","błąd okresów",    IF(     E$2  ="-","",       IFERROR(  SUMIFS('Cash flow (Q)'!$E52:$CN52,'Cash flow (Q)'!$E$2:$CN$2,E$2,'Cash flow (Q)'!$E$3:$CN$3,"&gt;="&amp;$C$2,'Cash flow (Q)'!$E$3:$CN$3,"&lt;="&amp;$C$3),"błąd")))</f>
        <v>0</v>
      </c>
      <c r="F52" s="21">
        <f>IF(          $C$4 &lt;&gt;"-","błąd okresów",    IF(     F$2  ="-","",       IFERROR(  SUMIFS('Cash flow (Q)'!$E52:$CN52,'Cash flow (Q)'!$E$2:$CN$2,F$2,'Cash flow (Q)'!$E$3:$CN$3,"&gt;="&amp;$C$2,'Cash flow (Q)'!$E$3:$CN$3,"&lt;="&amp;$C$3),"błąd")))</f>
        <v>0</v>
      </c>
      <c r="G52" s="21">
        <f>IF(          $C$4 &lt;&gt;"-","błąd okresów",    IF(     G$2  ="-","",       IFERROR(  SUMIFS('Cash flow (Q)'!$E52:$CN52,'Cash flow (Q)'!$E$2:$CN$2,G$2,'Cash flow (Q)'!$E$3:$CN$3,"&gt;="&amp;$C$2,'Cash flow (Q)'!$E$3:$CN$3,"&lt;="&amp;$C$3),"błąd")))</f>
        <v>0</v>
      </c>
      <c r="H52" s="21">
        <f>IF(          $C$4 &lt;&gt;"-","błąd okresów",    IF(     H$2  ="-","",       IFERROR(  SUMIFS('Cash flow (Q)'!$E52:$CN52,'Cash flow (Q)'!$E$2:$CN$2,H$2,'Cash flow (Q)'!$E$3:$CN$3,"&gt;="&amp;$C$2,'Cash flow (Q)'!$E$3:$CN$3,"&lt;="&amp;$C$3),"błąd")))</f>
        <v>0</v>
      </c>
      <c r="I52" s="21">
        <f>IF(          $C$4 &lt;&gt;"-","błąd okresów",    IF(     I$2  ="-","",       IFERROR(  SUMIFS('Cash flow (Q)'!$E52:$CN52,'Cash flow (Q)'!$E$2:$CN$2,I$2,'Cash flow (Q)'!$E$3:$CN$3,"&gt;="&amp;$C$2,'Cash flow (Q)'!$E$3:$CN$3,"&lt;="&amp;$C$3),"błąd")))</f>
        <v>0</v>
      </c>
      <c r="J52" s="21">
        <f>IF(          $C$4 &lt;&gt;"-","błąd okresów",    IF(     J$2  ="-","",       IFERROR(  SUMIFS('Cash flow (Q)'!$E52:$CN52,'Cash flow (Q)'!$E$2:$CN$2,J$2,'Cash flow (Q)'!$E$3:$CN$3,"&gt;="&amp;$C$2,'Cash flow (Q)'!$E$3:$CN$3,"&lt;="&amp;$C$3),"błąd")))</f>
        <v>0</v>
      </c>
      <c r="K52" s="21">
        <f>IF(          $C$4 &lt;&gt;"-","błąd okresów",    IF(     K$2  ="-","",       IFERROR(  SUMIFS('Cash flow (Q)'!$E52:$CN52,'Cash flow (Q)'!$E$2:$CN$2,K$2,'Cash flow (Q)'!$E$3:$CN$3,"&gt;="&amp;$C$2,'Cash flow (Q)'!$E$3:$CN$3,"&lt;="&amp;$C$3),"błąd")))</f>
        <v>0</v>
      </c>
      <c r="L52" s="21">
        <f>IF(          $C$4 &lt;&gt;"-","błąd okresów",    IF(     L$2  ="-","",       IFERROR(  SUMIFS('Cash flow (Q)'!$E52:$CN52,'Cash flow (Q)'!$E$2:$CN$2,L$2,'Cash flow (Q)'!$E$3:$CN$3,"&gt;="&amp;$C$2,'Cash flow (Q)'!$E$3:$CN$3,"&lt;="&amp;$C$3),"błąd")))</f>
        <v>0</v>
      </c>
      <c r="M52" s="21">
        <f>IF(          $C$4 &lt;&gt;"-","błąd okresów",    IF(     M$2  ="-","",       IFERROR(  SUMIFS('Cash flow (Q)'!$E52:$CN52,'Cash flow (Q)'!$E$2:$CN$2,M$2,'Cash flow (Q)'!$E$3:$CN$3,"&gt;="&amp;$C$2,'Cash flow (Q)'!$E$3:$CN$3,"&lt;="&amp;$C$3),"błąd")))</f>
        <v>0</v>
      </c>
      <c r="N52" s="21">
        <f>IF(          $C$4 &lt;&gt;"-","błąd okresów",    IF(     N$2  ="-","",       IFERROR(  SUMIFS('Cash flow (Q)'!$E52:$CN52,'Cash flow (Q)'!$E$2:$CN$2,N$2,'Cash flow (Q)'!$E$3:$CN$3,"&gt;="&amp;$C$2,'Cash flow (Q)'!$E$3:$CN$3,"&lt;="&amp;$C$3),"błąd")))</f>
        <v>0</v>
      </c>
      <c r="O52" s="21">
        <f>IF(          $C$4 &lt;&gt;"-","błąd okresów",    IF(     O$2  ="-","",       IFERROR(  SUMIFS('Cash flow (Q)'!$E52:$CN52,'Cash flow (Q)'!$E$2:$CN$2,O$2,'Cash flow (Q)'!$E$3:$CN$3,"&gt;="&amp;$C$2,'Cash flow (Q)'!$E$3:$CN$3,"&lt;="&amp;$C$3),"błąd")))</f>
        <v>0</v>
      </c>
      <c r="P52" s="21">
        <f>IF(          $C$4 &lt;&gt;"-","błąd okresów",    IF(     P$2  ="-","",       IFERROR(  SUMIFS('Cash flow (Q)'!$E52:$CN52,'Cash flow (Q)'!$E$2:$CN$2,P$2,'Cash flow (Q)'!$E$3:$CN$3,"&gt;="&amp;$C$2,'Cash flow (Q)'!$E$3:$CN$3,"&lt;="&amp;$C$3),"błąd")))</f>
        <v>0</v>
      </c>
      <c r="Q52" s="21" t="str">
        <f>IF(          $C$4 &lt;&gt;"-","błąd okresów",    IF(     Q$2  ="-","",       IFERROR(  SUMIFS('Cash flow (Q)'!$E52:$CN52,'Cash flow (Q)'!$E$2:$CN$2,Q$2,'Cash flow (Q)'!$E$3:$CN$3,"&gt;="&amp;$C$2,'Cash flow (Q)'!$E$3:$CN$3,"&lt;="&amp;$C$3),"błąd")))</f>
        <v/>
      </c>
      <c r="R52" s="21" t="str">
        <f>IF(          $C$4 &lt;&gt;"-","błąd okresów",    IF(     R$2  ="-","",       IFERROR(  SUMIFS('Cash flow (Q)'!$E52:$CN52,'Cash flow (Q)'!$E$2:$CN$2,R$2,'Cash flow (Q)'!$E$3:$CN$3,"&gt;="&amp;$C$2,'Cash flow (Q)'!$E$3:$CN$3,"&lt;="&amp;$C$3),"błąd")))</f>
        <v/>
      </c>
      <c r="S52" s="21" t="str">
        <f>IF(          $C$4 &lt;&gt;"-","błąd okresów",    IF(     S$2  ="-","",       IFERROR(  SUMIFS('Cash flow (Q)'!$E52:$CN52,'Cash flow (Q)'!$E$2:$CN$2,S$2,'Cash flow (Q)'!$E$3:$CN$3,"&gt;="&amp;$C$2,'Cash flow (Q)'!$E$3:$CN$3,"&lt;="&amp;$C$3),"błąd")))</f>
        <v/>
      </c>
      <c r="T52" s="21" t="str">
        <f>IF(          $C$4 &lt;&gt;"-","błąd okresów",    IF(     T$2  ="-","",       IFERROR(  SUMIFS('Cash flow (Q)'!$E52:$CN52,'Cash flow (Q)'!$E$2:$CN$2,T$2,'Cash flow (Q)'!$E$3:$CN$3,"&gt;="&amp;$C$2,'Cash flow (Q)'!$E$3:$CN$3,"&lt;="&amp;$C$3),"błąd")))</f>
        <v/>
      </c>
      <c r="U52" s="21" t="str">
        <f>IF(          $C$4 &lt;&gt;"-","błąd okresów",    IF(     U$2  ="-","",       IFERROR(  SUMIFS('Cash flow (Q)'!$E52:$CN52,'Cash flow (Q)'!$E$2:$CN$2,U$2,'Cash flow (Q)'!$E$3:$CN$3,"&gt;="&amp;$C$2,'Cash flow (Q)'!$E$3:$CN$3,"&lt;="&amp;$C$3),"błąd")))</f>
        <v/>
      </c>
      <c r="V52" s="21" t="str">
        <f>IF(          $C$4 &lt;&gt;"-","błąd okresów",    IF(     V$2  ="-","",       IFERROR(  SUMIFS('Cash flow (Q)'!$E52:$CN52,'Cash flow (Q)'!$E$2:$CN$2,V$2,'Cash flow (Q)'!$E$3:$CN$3,"&gt;="&amp;$C$2,'Cash flow (Q)'!$E$3:$CN$3,"&lt;="&amp;$C$3),"błąd")))</f>
        <v/>
      </c>
      <c r="W52" s="21" t="str">
        <f>IF(          $C$4 &lt;&gt;"-","błąd okresów",    IF(     W$2  ="-","",       IFERROR(  SUMIFS('Cash flow (Q)'!$E52:$CN52,'Cash flow (Q)'!$E$2:$CN$2,W$2,'Cash flow (Q)'!$E$3:$CN$3,"&gt;="&amp;$C$2,'Cash flow (Q)'!$E$3:$CN$3,"&lt;="&amp;$C$3),"błąd")))</f>
        <v/>
      </c>
      <c r="X52" s="21" t="str">
        <f>IF(          $C$4 &lt;&gt;"-","błąd okresów",    IF(     X$2  ="-","",       IFERROR(  SUMIFS('Cash flow (Q)'!$E52:$CN52,'Cash flow (Q)'!$E$2:$CN$2,X$2,'Cash flow (Q)'!$E$3:$CN$3,"&gt;="&amp;$C$2,'Cash flow (Q)'!$E$3:$CN$3,"&lt;="&amp;$C$3),"błąd")))</f>
        <v/>
      </c>
      <c r="Y52" s="21" t="str">
        <f>IF(          $C$4 &lt;&gt;"-","błąd okresów",    IF(     Y$2  ="-","",       IFERROR(  SUMIFS('Cash flow (Q)'!$E52:$CN52,'Cash flow (Q)'!$E$2:$CN$2,Y$2,'Cash flow (Q)'!$E$3:$CN$3,"&gt;="&amp;$C$2,'Cash flow (Q)'!$E$3:$CN$3,"&lt;="&amp;$C$3),"błąd")))</f>
        <v/>
      </c>
      <c r="Z52" s="21" t="str">
        <f>IF(          $C$4 &lt;&gt;"-","błąd okresów",    IF(     Z$2  ="-","",       IFERROR(  SUMIFS('Cash flow (Q)'!$E52:$CN52,'Cash flow (Q)'!$E$2:$CN$2,Z$2,'Cash flow (Q)'!$E$3:$CN$3,"&gt;="&amp;$C$2,'Cash flow (Q)'!$E$3:$CN$3,"&lt;="&amp;$C$3),"błąd")))</f>
        <v/>
      </c>
      <c r="AA52" s="80"/>
      <c r="AC52" s="172" t="str">
        <f t="shared" ca="1" si="3"/>
        <v/>
      </c>
      <c r="AE52" s="174" t="str">
        <f t="shared" ca="1" si="4"/>
        <v/>
      </c>
    </row>
    <row r="53" spans="2:31">
      <c r="B53" s="14" t="str">
        <f>IF('Cash flow (Q)'!B53="","",'Cash flow (Q)'!B53)</f>
        <v>48.Nabycie akcji własnych</v>
      </c>
      <c r="C53" s="21"/>
      <c r="D53" s="21"/>
      <c r="E53" s="21">
        <f>IF(          $C$4 &lt;&gt;"-","błąd okresów",    IF(     E$2  ="-","",       IFERROR(  SUMIFS('Cash flow (Q)'!$E53:$CN53,'Cash flow (Q)'!$E$2:$CN$2,E$2,'Cash flow (Q)'!$E$3:$CN$3,"&gt;="&amp;$C$2,'Cash flow (Q)'!$E$3:$CN$3,"&lt;="&amp;$C$3),"błąd")))</f>
        <v>0</v>
      </c>
      <c r="F53" s="21">
        <f>IF(          $C$4 &lt;&gt;"-","błąd okresów",    IF(     F$2  ="-","",       IFERROR(  SUMIFS('Cash flow (Q)'!$E53:$CN53,'Cash flow (Q)'!$E$2:$CN$2,F$2,'Cash flow (Q)'!$E$3:$CN$3,"&gt;="&amp;$C$2,'Cash flow (Q)'!$E$3:$CN$3,"&lt;="&amp;$C$3),"błąd")))</f>
        <v>0</v>
      </c>
      <c r="G53" s="21">
        <f>IF(          $C$4 &lt;&gt;"-","błąd okresów",    IF(     G$2  ="-","",       IFERROR(  SUMIFS('Cash flow (Q)'!$E53:$CN53,'Cash flow (Q)'!$E$2:$CN$2,G$2,'Cash flow (Q)'!$E$3:$CN$3,"&gt;="&amp;$C$2,'Cash flow (Q)'!$E$3:$CN$3,"&lt;="&amp;$C$3),"błąd")))</f>
        <v>0</v>
      </c>
      <c r="H53" s="21">
        <f>IF(          $C$4 &lt;&gt;"-","błąd okresów",    IF(     H$2  ="-","",       IFERROR(  SUMIFS('Cash flow (Q)'!$E53:$CN53,'Cash flow (Q)'!$E$2:$CN$2,H$2,'Cash flow (Q)'!$E$3:$CN$3,"&gt;="&amp;$C$2,'Cash flow (Q)'!$E$3:$CN$3,"&lt;="&amp;$C$3),"błąd")))</f>
        <v>0</v>
      </c>
      <c r="I53" s="21">
        <f>IF(          $C$4 &lt;&gt;"-","błąd okresów",    IF(     I$2  ="-","",       IFERROR(  SUMIFS('Cash flow (Q)'!$E53:$CN53,'Cash flow (Q)'!$E$2:$CN$2,I$2,'Cash flow (Q)'!$E$3:$CN$3,"&gt;="&amp;$C$2,'Cash flow (Q)'!$E$3:$CN$3,"&lt;="&amp;$C$3),"błąd")))</f>
        <v>0</v>
      </c>
      <c r="J53" s="21">
        <f>IF(          $C$4 &lt;&gt;"-","błąd okresów",    IF(     J$2  ="-","",       IFERROR(  SUMIFS('Cash flow (Q)'!$E53:$CN53,'Cash flow (Q)'!$E$2:$CN$2,J$2,'Cash flow (Q)'!$E$3:$CN$3,"&gt;="&amp;$C$2,'Cash flow (Q)'!$E$3:$CN$3,"&lt;="&amp;$C$3),"błąd")))</f>
        <v>0</v>
      </c>
      <c r="K53" s="21">
        <f>IF(          $C$4 &lt;&gt;"-","błąd okresów",    IF(     K$2  ="-","",       IFERROR(  SUMIFS('Cash flow (Q)'!$E53:$CN53,'Cash flow (Q)'!$E$2:$CN$2,K$2,'Cash flow (Q)'!$E$3:$CN$3,"&gt;="&amp;$C$2,'Cash flow (Q)'!$E$3:$CN$3,"&lt;="&amp;$C$3),"błąd")))</f>
        <v>0</v>
      </c>
      <c r="L53" s="21">
        <f>IF(          $C$4 &lt;&gt;"-","błąd okresów",    IF(     L$2  ="-","",       IFERROR(  SUMIFS('Cash flow (Q)'!$E53:$CN53,'Cash flow (Q)'!$E$2:$CN$2,L$2,'Cash flow (Q)'!$E$3:$CN$3,"&gt;="&amp;$C$2,'Cash flow (Q)'!$E$3:$CN$3,"&lt;="&amp;$C$3),"błąd")))</f>
        <v>0</v>
      </c>
      <c r="M53" s="21">
        <f>IF(          $C$4 &lt;&gt;"-","błąd okresów",    IF(     M$2  ="-","",       IFERROR(  SUMIFS('Cash flow (Q)'!$E53:$CN53,'Cash flow (Q)'!$E$2:$CN$2,M$2,'Cash flow (Q)'!$E$3:$CN$3,"&gt;="&amp;$C$2,'Cash flow (Q)'!$E$3:$CN$3,"&lt;="&amp;$C$3),"błąd")))</f>
        <v>0</v>
      </c>
      <c r="N53" s="21">
        <f>IF(          $C$4 &lt;&gt;"-","błąd okresów",    IF(     N$2  ="-","",       IFERROR(  SUMIFS('Cash flow (Q)'!$E53:$CN53,'Cash flow (Q)'!$E$2:$CN$2,N$2,'Cash flow (Q)'!$E$3:$CN$3,"&gt;="&amp;$C$2,'Cash flow (Q)'!$E$3:$CN$3,"&lt;="&amp;$C$3),"błąd")))</f>
        <v>0</v>
      </c>
      <c r="O53" s="21">
        <f>IF(          $C$4 &lt;&gt;"-","błąd okresów",    IF(     O$2  ="-","",       IFERROR(  SUMIFS('Cash flow (Q)'!$E53:$CN53,'Cash flow (Q)'!$E$2:$CN$2,O$2,'Cash flow (Q)'!$E$3:$CN$3,"&gt;="&amp;$C$2,'Cash flow (Q)'!$E$3:$CN$3,"&lt;="&amp;$C$3),"błąd")))</f>
        <v>0</v>
      </c>
      <c r="P53" s="21">
        <f>IF(          $C$4 &lt;&gt;"-","błąd okresów",    IF(     P$2  ="-","",       IFERROR(  SUMIFS('Cash flow (Q)'!$E53:$CN53,'Cash flow (Q)'!$E$2:$CN$2,P$2,'Cash flow (Q)'!$E$3:$CN$3,"&gt;="&amp;$C$2,'Cash flow (Q)'!$E$3:$CN$3,"&lt;="&amp;$C$3),"błąd")))</f>
        <v>0</v>
      </c>
      <c r="Q53" s="21" t="str">
        <f>IF(          $C$4 &lt;&gt;"-","błąd okresów",    IF(     Q$2  ="-","",       IFERROR(  SUMIFS('Cash flow (Q)'!$E53:$CN53,'Cash flow (Q)'!$E$2:$CN$2,Q$2,'Cash flow (Q)'!$E$3:$CN$3,"&gt;="&amp;$C$2,'Cash flow (Q)'!$E$3:$CN$3,"&lt;="&amp;$C$3),"błąd")))</f>
        <v/>
      </c>
      <c r="R53" s="21" t="str">
        <f>IF(          $C$4 &lt;&gt;"-","błąd okresów",    IF(     R$2  ="-","",       IFERROR(  SUMIFS('Cash flow (Q)'!$E53:$CN53,'Cash flow (Q)'!$E$2:$CN$2,R$2,'Cash flow (Q)'!$E$3:$CN$3,"&gt;="&amp;$C$2,'Cash flow (Q)'!$E$3:$CN$3,"&lt;="&amp;$C$3),"błąd")))</f>
        <v/>
      </c>
      <c r="S53" s="21" t="str">
        <f>IF(          $C$4 &lt;&gt;"-","błąd okresów",    IF(     S$2  ="-","",       IFERROR(  SUMIFS('Cash flow (Q)'!$E53:$CN53,'Cash flow (Q)'!$E$2:$CN$2,S$2,'Cash flow (Q)'!$E$3:$CN$3,"&gt;="&amp;$C$2,'Cash flow (Q)'!$E$3:$CN$3,"&lt;="&amp;$C$3),"błąd")))</f>
        <v/>
      </c>
      <c r="T53" s="21" t="str">
        <f>IF(          $C$4 &lt;&gt;"-","błąd okresów",    IF(     T$2  ="-","",       IFERROR(  SUMIFS('Cash flow (Q)'!$E53:$CN53,'Cash flow (Q)'!$E$2:$CN$2,T$2,'Cash flow (Q)'!$E$3:$CN$3,"&gt;="&amp;$C$2,'Cash flow (Q)'!$E$3:$CN$3,"&lt;="&amp;$C$3),"błąd")))</f>
        <v/>
      </c>
      <c r="U53" s="21" t="str">
        <f>IF(          $C$4 &lt;&gt;"-","błąd okresów",    IF(     U$2  ="-","",       IFERROR(  SUMIFS('Cash flow (Q)'!$E53:$CN53,'Cash flow (Q)'!$E$2:$CN$2,U$2,'Cash flow (Q)'!$E$3:$CN$3,"&gt;="&amp;$C$2,'Cash flow (Q)'!$E$3:$CN$3,"&lt;="&amp;$C$3),"błąd")))</f>
        <v/>
      </c>
      <c r="V53" s="21" t="str">
        <f>IF(          $C$4 &lt;&gt;"-","błąd okresów",    IF(     V$2  ="-","",       IFERROR(  SUMIFS('Cash flow (Q)'!$E53:$CN53,'Cash flow (Q)'!$E$2:$CN$2,V$2,'Cash flow (Q)'!$E$3:$CN$3,"&gt;="&amp;$C$2,'Cash flow (Q)'!$E$3:$CN$3,"&lt;="&amp;$C$3),"błąd")))</f>
        <v/>
      </c>
      <c r="W53" s="21" t="str">
        <f>IF(          $C$4 &lt;&gt;"-","błąd okresów",    IF(     W$2  ="-","",       IFERROR(  SUMIFS('Cash flow (Q)'!$E53:$CN53,'Cash flow (Q)'!$E$2:$CN$2,W$2,'Cash flow (Q)'!$E$3:$CN$3,"&gt;="&amp;$C$2,'Cash flow (Q)'!$E$3:$CN$3,"&lt;="&amp;$C$3),"błąd")))</f>
        <v/>
      </c>
      <c r="X53" s="21" t="str">
        <f>IF(          $C$4 &lt;&gt;"-","błąd okresów",    IF(     X$2  ="-","",       IFERROR(  SUMIFS('Cash flow (Q)'!$E53:$CN53,'Cash flow (Q)'!$E$2:$CN$2,X$2,'Cash flow (Q)'!$E$3:$CN$3,"&gt;="&amp;$C$2,'Cash flow (Q)'!$E$3:$CN$3,"&lt;="&amp;$C$3),"błąd")))</f>
        <v/>
      </c>
      <c r="Y53" s="21" t="str">
        <f>IF(          $C$4 &lt;&gt;"-","błąd okresów",    IF(     Y$2  ="-","",       IFERROR(  SUMIFS('Cash flow (Q)'!$E53:$CN53,'Cash flow (Q)'!$E$2:$CN$2,Y$2,'Cash flow (Q)'!$E$3:$CN$3,"&gt;="&amp;$C$2,'Cash flow (Q)'!$E$3:$CN$3,"&lt;="&amp;$C$3),"błąd")))</f>
        <v/>
      </c>
      <c r="Z53" s="21" t="str">
        <f>IF(          $C$4 &lt;&gt;"-","błąd okresów",    IF(     Z$2  ="-","",       IFERROR(  SUMIFS('Cash flow (Q)'!$E53:$CN53,'Cash flow (Q)'!$E$2:$CN$2,Z$2,'Cash flow (Q)'!$E$3:$CN$3,"&gt;="&amp;$C$2,'Cash flow (Q)'!$E$3:$CN$3,"&lt;="&amp;$C$3),"błąd")))</f>
        <v/>
      </c>
      <c r="AA53" s="80"/>
      <c r="AC53" s="172" t="str">
        <f t="shared" ca="1" si="3"/>
        <v/>
      </c>
      <c r="AE53" s="174" t="str">
        <f t="shared" ca="1" si="4"/>
        <v/>
      </c>
    </row>
    <row r="54" spans="2:31">
      <c r="B54" s="14" t="str">
        <f>IF('Cash flow (Q)'!B54="","",'Cash flow (Q)'!B54)</f>
        <v>49.Wpływy z tytułu emisji dłużnych papierów wartościowych</v>
      </c>
      <c r="C54" s="21"/>
      <c r="D54" s="21"/>
      <c r="E54" s="21">
        <f>IF(          $C$4 &lt;&gt;"-","błąd okresów",    IF(     E$2  ="-","",       IFERROR(  SUMIFS('Cash flow (Q)'!$E54:$CN54,'Cash flow (Q)'!$E$2:$CN$2,E$2,'Cash flow (Q)'!$E$3:$CN$3,"&gt;="&amp;$C$2,'Cash flow (Q)'!$E$3:$CN$3,"&lt;="&amp;$C$3),"błąd")))</f>
        <v>0</v>
      </c>
      <c r="F54" s="21">
        <f>IF(          $C$4 &lt;&gt;"-","błąd okresów",    IF(     F$2  ="-","",       IFERROR(  SUMIFS('Cash flow (Q)'!$E54:$CN54,'Cash flow (Q)'!$E$2:$CN$2,F$2,'Cash flow (Q)'!$E$3:$CN$3,"&gt;="&amp;$C$2,'Cash flow (Q)'!$E$3:$CN$3,"&lt;="&amp;$C$3),"błąd")))</f>
        <v>0</v>
      </c>
      <c r="G54" s="21">
        <f>IF(          $C$4 &lt;&gt;"-","błąd okresów",    IF(     G$2  ="-","",       IFERROR(  SUMIFS('Cash flow (Q)'!$E54:$CN54,'Cash flow (Q)'!$E$2:$CN$2,G$2,'Cash flow (Q)'!$E$3:$CN$3,"&gt;="&amp;$C$2,'Cash flow (Q)'!$E$3:$CN$3,"&lt;="&amp;$C$3),"błąd")))</f>
        <v>0</v>
      </c>
      <c r="H54" s="21">
        <f>IF(          $C$4 &lt;&gt;"-","błąd okresów",    IF(     H$2  ="-","",       IFERROR(  SUMIFS('Cash flow (Q)'!$E54:$CN54,'Cash flow (Q)'!$E$2:$CN$2,H$2,'Cash flow (Q)'!$E$3:$CN$3,"&gt;="&amp;$C$2,'Cash flow (Q)'!$E$3:$CN$3,"&lt;="&amp;$C$3),"błąd")))</f>
        <v>0</v>
      </c>
      <c r="I54" s="21">
        <f>IF(          $C$4 &lt;&gt;"-","błąd okresów",    IF(     I$2  ="-","",       IFERROR(  SUMIFS('Cash flow (Q)'!$E54:$CN54,'Cash flow (Q)'!$E$2:$CN$2,I$2,'Cash flow (Q)'!$E$3:$CN$3,"&gt;="&amp;$C$2,'Cash flow (Q)'!$E$3:$CN$3,"&lt;="&amp;$C$3),"błąd")))</f>
        <v>0</v>
      </c>
      <c r="J54" s="21">
        <f>IF(          $C$4 &lt;&gt;"-","błąd okresów",    IF(     J$2  ="-","",       IFERROR(  SUMIFS('Cash flow (Q)'!$E54:$CN54,'Cash flow (Q)'!$E$2:$CN$2,J$2,'Cash flow (Q)'!$E$3:$CN$3,"&gt;="&amp;$C$2,'Cash flow (Q)'!$E$3:$CN$3,"&lt;="&amp;$C$3),"błąd")))</f>
        <v>0</v>
      </c>
      <c r="K54" s="21">
        <f>IF(          $C$4 &lt;&gt;"-","błąd okresów",    IF(     K$2  ="-","",       IFERROR(  SUMIFS('Cash flow (Q)'!$E54:$CN54,'Cash flow (Q)'!$E$2:$CN$2,K$2,'Cash flow (Q)'!$E$3:$CN$3,"&gt;="&amp;$C$2,'Cash flow (Q)'!$E$3:$CN$3,"&lt;="&amp;$C$3),"błąd")))</f>
        <v>0</v>
      </c>
      <c r="L54" s="21">
        <f>IF(          $C$4 &lt;&gt;"-","błąd okresów",    IF(     L$2  ="-","",       IFERROR(  SUMIFS('Cash flow (Q)'!$E54:$CN54,'Cash flow (Q)'!$E$2:$CN$2,L$2,'Cash flow (Q)'!$E$3:$CN$3,"&gt;="&amp;$C$2,'Cash flow (Q)'!$E$3:$CN$3,"&lt;="&amp;$C$3),"błąd")))</f>
        <v>0</v>
      </c>
      <c r="M54" s="21">
        <f>IF(          $C$4 &lt;&gt;"-","błąd okresów",    IF(     M$2  ="-","",       IFERROR(  SUMIFS('Cash flow (Q)'!$E54:$CN54,'Cash flow (Q)'!$E$2:$CN$2,M$2,'Cash flow (Q)'!$E$3:$CN$3,"&gt;="&amp;$C$2,'Cash flow (Q)'!$E$3:$CN$3,"&lt;="&amp;$C$3),"błąd")))</f>
        <v>0</v>
      </c>
      <c r="N54" s="21">
        <f>IF(          $C$4 &lt;&gt;"-","błąd okresów",    IF(     N$2  ="-","",       IFERROR(  SUMIFS('Cash flow (Q)'!$E54:$CN54,'Cash flow (Q)'!$E$2:$CN$2,N$2,'Cash flow (Q)'!$E$3:$CN$3,"&gt;="&amp;$C$2,'Cash flow (Q)'!$E$3:$CN$3,"&lt;="&amp;$C$3),"błąd")))</f>
        <v>0</v>
      </c>
      <c r="O54" s="21">
        <f>IF(          $C$4 &lt;&gt;"-","błąd okresów",    IF(     O$2  ="-","",       IFERROR(  SUMIFS('Cash flow (Q)'!$E54:$CN54,'Cash flow (Q)'!$E$2:$CN$2,O$2,'Cash flow (Q)'!$E$3:$CN$3,"&gt;="&amp;$C$2,'Cash flow (Q)'!$E$3:$CN$3,"&lt;="&amp;$C$3),"błąd")))</f>
        <v>0</v>
      </c>
      <c r="P54" s="21">
        <f>IF(          $C$4 &lt;&gt;"-","błąd okresów",    IF(     P$2  ="-","",       IFERROR(  SUMIFS('Cash flow (Q)'!$E54:$CN54,'Cash flow (Q)'!$E$2:$CN$2,P$2,'Cash flow (Q)'!$E$3:$CN$3,"&gt;="&amp;$C$2,'Cash flow (Q)'!$E$3:$CN$3,"&lt;="&amp;$C$3),"błąd")))</f>
        <v>0</v>
      </c>
      <c r="Q54" s="21" t="str">
        <f>IF(          $C$4 &lt;&gt;"-","błąd okresów",    IF(     Q$2  ="-","",       IFERROR(  SUMIFS('Cash flow (Q)'!$E54:$CN54,'Cash flow (Q)'!$E$2:$CN$2,Q$2,'Cash flow (Q)'!$E$3:$CN$3,"&gt;="&amp;$C$2,'Cash flow (Q)'!$E$3:$CN$3,"&lt;="&amp;$C$3),"błąd")))</f>
        <v/>
      </c>
      <c r="R54" s="21" t="str">
        <f>IF(          $C$4 &lt;&gt;"-","błąd okresów",    IF(     R$2  ="-","",       IFERROR(  SUMIFS('Cash flow (Q)'!$E54:$CN54,'Cash flow (Q)'!$E$2:$CN$2,R$2,'Cash flow (Q)'!$E$3:$CN$3,"&gt;="&amp;$C$2,'Cash flow (Q)'!$E$3:$CN$3,"&lt;="&amp;$C$3),"błąd")))</f>
        <v/>
      </c>
      <c r="S54" s="21" t="str">
        <f>IF(          $C$4 &lt;&gt;"-","błąd okresów",    IF(     S$2  ="-","",       IFERROR(  SUMIFS('Cash flow (Q)'!$E54:$CN54,'Cash flow (Q)'!$E$2:$CN$2,S$2,'Cash flow (Q)'!$E$3:$CN$3,"&gt;="&amp;$C$2,'Cash flow (Q)'!$E$3:$CN$3,"&lt;="&amp;$C$3),"błąd")))</f>
        <v/>
      </c>
      <c r="T54" s="21" t="str">
        <f>IF(          $C$4 &lt;&gt;"-","błąd okresów",    IF(     T$2  ="-","",       IFERROR(  SUMIFS('Cash flow (Q)'!$E54:$CN54,'Cash flow (Q)'!$E$2:$CN$2,T$2,'Cash flow (Q)'!$E$3:$CN$3,"&gt;="&amp;$C$2,'Cash flow (Q)'!$E$3:$CN$3,"&lt;="&amp;$C$3),"błąd")))</f>
        <v/>
      </c>
      <c r="U54" s="21" t="str">
        <f>IF(          $C$4 &lt;&gt;"-","błąd okresów",    IF(     U$2  ="-","",       IFERROR(  SUMIFS('Cash flow (Q)'!$E54:$CN54,'Cash flow (Q)'!$E$2:$CN$2,U$2,'Cash flow (Q)'!$E$3:$CN$3,"&gt;="&amp;$C$2,'Cash flow (Q)'!$E$3:$CN$3,"&lt;="&amp;$C$3),"błąd")))</f>
        <v/>
      </c>
      <c r="V54" s="21" t="str">
        <f>IF(          $C$4 &lt;&gt;"-","błąd okresów",    IF(     V$2  ="-","",       IFERROR(  SUMIFS('Cash flow (Q)'!$E54:$CN54,'Cash flow (Q)'!$E$2:$CN$2,V$2,'Cash flow (Q)'!$E$3:$CN$3,"&gt;="&amp;$C$2,'Cash flow (Q)'!$E$3:$CN$3,"&lt;="&amp;$C$3),"błąd")))</f>
        <v/>
      </c>
      <c r="W54" s="21" t="str">
        <f>IF(          $C$4 &lt;&gt;"-","błąd okresów",    IF(     W$2  ="-","",       IFERROR(  SUMIFS('Cash flow (Q)'!$E54:$CN54,'Cash flow (Q)'!$E$2:$CN$2,W$2,'Cash flow (Q)'!$E$3:$CN$3,"&gt;="&amp;$C$2,'Cash flow (Q)'!$E$3:$CN$3,"&lt;="&amp;$C$3),"błąd")))</f>
        <v/>
      </c>
      <c r="X54" s="21" t="str">
        <f>IF(          $C$4 &lt;&gt;"-","błąd okresów",    IF(     X$2  ="-","",       IFERROR(  SUMIFS('Cash flow (Q)'!$E54:$CN54,'Cash flow (Q)'!$E$2:$CN$2,X$2,'Cash flow (Q)'!$E$3:$CN$3,"&gt;="&amp;$C$2,'Cash flow (Q)'!$E$3:$CN$3,"&lt;="&amp;$C$3),"błąd")))</f>
        <v/>
      </c>
      <c r="Y54" s="21" t="str">
        <f>IF(          $C$4 &lt;&gt;"-","błąd okresów",    IF(     Y$2  ="-","",       IFERROR(  SUMIFS('Cash flow (Q)'!$E54:$CN54,'Cash flow (Q)'!$E$2:$CN$2,Y$2,'Cash flow (Q)'!$E$3:$CN$3,"&gt;="&amp;$C$2,'Cash flow (Q)'!$E$3:$CN$3,"&lt;="&amp;$C$3),"błąd")))</f>
        <v/>
      </c>
      <c r="Z54" s="21" t="str">
        <f>IF(          $C$4 &lt;&gt;"-","błąd okresów",    IF(     Z$2  ="-","",       IFERROR(  SUMIFS('Cash flow (Q)'!$E54:$CN54,'Cash flow (Q)'!$E$2:$CN$2,Z$2,'Cash flow (Q)'!$E$3:$CN$3,"&gt;="&amp;$C$2,'Cash flow (Q)'!$E$3:$CN$3,"&lt;="&amp;$C$3),"błąd")))</f>
        <v/>
      </c>
      <c r="AA54" s="80"/>
      <c r="AC54" s="172" t="str">
        <f t="shared" ca="1" si="3"/>
        <v/>
      </c>
      <c r="AE54" s="174" t="str">
        <f t="shared" ca="1" si="4"/>
        <v/>
      </c>
    </row>
    <row r="55" spans="2:31">
      <c r="B55" s="14" t="str">
        <f>IF('Cash flow (Q)'!B55="","",'Cash flow (Q)'!B55)</f>
        <v>50.Wykup dłużnych papierów wartościowych</v>
      </c>
      <c r="C55" s="21"/>
      <c r="D55" s="21"/>
      <c r="E55" s="21">
        <f>IF(          $C$4 &lt;&gt;"-","błąd okresów",    IF(     E$2  ="-","",       IFERROR(  SUMIFS('Cash flow (Q)'!$E55:$CN55,'Cash flow (Q)'!$E$2:$CN$2,E$2,'Cash flow (Q)'!$E$3:$CN$3,"&gt;="&amp;$C$2,'Cash flow (Q)'!$E$3:$CN$3,"&lt;="&amp;$C$3),"błąd")))</f>
        <v>0</v>
      </c>
      <c r="F55" s="21">
        <f>IF(          $C$4 &lt;&gt;"-","błąd okresów",    IF(     F$2  ="-","",       IFERROR(  SUMIFS('Cash flow (Q)'!$E55:$CN55,'Cash flow (Q)'!$E$2:$CN$2,F$2,'Cash flow (Q)'!$E$3:$CN$3,"&gt;="&amp;$C$2,'Cash flow (Q)'!$E$3:$CN$3,"&lt;="&amp;$C$3),"błąd")))</f>
        <v>0</v>
      </c>
      <c r="G55" s="21">
        <f>IF(          $C$4 &lt;&gt;"-","błąd okresów",    IF(     G$2  ="-","",       IFERROR(  SUMIFS('Cash flow (Q)'!$E55:$CN55,'Cash flow (Q)'!$E$2:$CN$2,G$2,'Cash flow (Q)'!$E$3:$CN$3,"&gt;="&amp;$C$2,'Cash flow (Q)'!$E$3:$CN$3,"&lt;="&amp;$C$3),"błąd")))</f>
        <v>0</v>
      </c>
      <c r="H55" s="21">
        <f>IF(          $C$4 &lt;&gt;"-","błąd okresów",    IF(     H$2  ="-","",       IFERROR(  SUMIFS('Cash flow (Q)'!$E55:$CN55,'Cash flow (Q)'!$E$2:$CN$2,H$2,'Cash flow (Q)'!$E$3:$CN$3,"&gt;="&amp;$C$2,'Cash flow (Q)'!$E$3:$CN$3,"&lt;="&amp;$C$3),"błąd")))</f>
        <v>0</v>
      </c>
      <c r="I55" s="21">
        <f>IF(          $C$4 &lt;&gt;"-","błąd okresów",    IF(     I$2  ="-","",       IFERROR(  SUMIFS('Cash flow (Q)'!$E55:$CN55,'Cash flow (Q)'!$E$2:$CN$2,I$2,'Cash flow (Q)'!$E$3:$CN$3,"&gt;="&amp;$C$2,'Cash flow (Q)'!$E$3:$CN$3,"&lt;="&amp;$C$3),"błąd")))</f>
        <v>0</v>
      </c>
      <c r="J55" s="21">
        <f>IF(          $C$4 &lt;&gt;"-","błąd okresów",    IF(     J$2  ="-","",       IFERROR(  SUMIFS('Cash flow (Q)'!$E55:$CN55,'Cash flow (Q)'!$E$2:$CN$2,J$2,'Cash flow (Q)'!$E$3:$CN$3,"&gt;="&amp;$C$2,'Cash flow (Q)'!$E$3:$CN$3,"&lt;="&amp;$C$3),"błąd")))</f>
        <v>0</v>
      </c>
      <c r="K55" s="21">
        <f>IF(          $C$4 &lt;&gt;"-","błąd okresów",    IF(     K$2  ="-","",       IFERROR(  SUMIFS('Cash flow (Q)'!$E55:$CN55,'Cash flow (Q)'!$E$2:$CN$2,K$2,'Cash flow (Q)'!$E$3:$CN$3,"&gt;="&amp;$C$2,'Cash flow (Q)'!$E$3:$CN$3,"&lt;="&amp;$C$3),"błąd")))</f>
        <v>0</v>
      </c>
      <c r="L55" s="21">
        <f>IF(          $C$4 &lt;&gt;"-","błąd okresów",    IF(     L$2  ="-","",       IFERROR(  SUMIFS('Cash flow (Q)'!$E55:$CN55,'Cash flow (Q)'!$E$2:$CN$2,L$2,'Cash flow (Q)'!$E$3:$CN$3,"&gt;="&amp;$C$2,'Cash flow (Q)'!$E$3:$CN$3,"&lt;="&amp;$C$3),"błąd")))</f>
        <v>0</v>
      </c>
      <c r="M55" s="21">
        <f>IF(          $C$4 &lt;&gt;"-","błąd okresów",    IF(     M$2  ="-","",       IFERROR(  SUMIFS('Cash flow (Q)'!$E55:$CN55,'Cash flow (Q)'!$E$2:$CN$2,M$2,'Cash flow (Q)'!$E$3:$CN$3,"&gt;="&amp;$C$2,'Cash flow (Q)'!$E$3:$CN$3,"&lt;="&amp;$C$3),"błąd")))</f>
        <v>0</v>
      </c>
      <c r="N55" s="21">
        <f>IF(          $C$4 &lt;&gt;"-","błąd okresów",    IF(     N$2  ="-","",       IFERROR(  SUMIFS('Cash flow (Q)'!$E55:$CN55,'Cash flow (Q)'!$E$2:$CN$2,N$2,'Cash flow (Q)'!$E$3:$CN$3,"&gt;="&amp;$C$2,'Cash flow (Q)'!$E$3:$CN$3,"&lt;="&amp;$C$3),"błąd")))</f>
        <v>0</v>
      </c>
      <c r="O55" s="21">
        <f>IF(          $C$4 &lt;&gt;"-","błąd okresów",    IF(     O$2  ="-","",       IFERROR(  SUMIFS('Cash flow (Q)'!$E55:$CN55,'Cash flow (Q)'!$E$2:$CN$2,O$2,'Cash flow (Q)'!$E$3:$CN$3,"&gt;="&amp;$C$2,'Cash flow (Q)'!$E$3:$CN$3,"&lt;="&amp;$C$3),"błąd")))</f>
        <v>0</v>
      </c>
      <c r="P55" s="21">
        <f>IF(          $C$4 &lt;&gt;"-","błąd okresów",    IF(     P$2  ="-","",       IFERROR(  SUMIFS('Cash flow (Q)'!$E55:$CN55,'Cash flow (Q)'!$E$2:$CN$2,P$2,'Cash flow (Q)'!$E$3:$CN$3,"&gt;="&amp;$C$2,'Cash flow (Q)'!$E$3:$CN$3,"&lt;="&amp;$C$3),"błąd")))</f>
        <v>0</v>
      </c>
      <c r="Q55" s="21" t="str">
        <f>IF(          $C$4 &lt;&gt;"-","błąd okresów",    IF(     Q$2  ="-","",       IFERROR(  SUMIFS('Cash flow (Q)'!$E55:$CN55,'Cash flow (Q)'!$E$2:$CN$2,Q$2,'Cash flow (Q)'!$E$3:$CN$3,"&gt;="&amp;$C$2,'Cash flow (Q)'!$E$3:$CN$3,"&lt;="&amp;$C$3),"błąd")))</f>
        <v/>
      </c>
      <c r="R55" s="21" t="str">
        <f>IF(          $C$4 &lt;&gt;"-","błąd okresów",    IF(     R$2  ="-","",       IFERROR(  SUMIFS('Cash flow (Q)'!$E55:$CN55,'Cash flow (Q)'!$E$2:$CN$2,R$2,'Cash flow (Q)'!$E$3:$CN$3,"&gt;="&amp;$C$2,'Cash flow (Q)'!$E$3:$CN$3,"&lt;="&amp;$C$3),"błąd")))</f>
        <v/>
      </c>
      <c r="S55" s="21" t="str">
        <f>IF(          $C$4 &lt;&gt;"-","błąd okresów",    IF(     S$2  ="-","",       IFERROR(  SUMIFS('Cash flow (Q)'!$E55:$CN55,'Cash flow (Q)'!$E$2:$CN$2,S$2,'Cash flow (Q)'!$E$3:$CN$3,"&gt;="&amp;$C$2,'Cash flow (Q)'!$E$3:$CN$3,"&lt;="&amp;$C$3),"błąd")))</f>
        <v/>
      </c>
      <c r="T55" s="21" t="str">
        <f>IF(          $C$4 &lt;&gt;"-","błąd okresów",    IF(     T$2  ="-","",       IFERROR(  SUMIFS('Cash flow (Q)'!$E55:$CN55,'Cash flow (Q)'!$E$2:$CN$2,T$2,'Cash flow (Q)'!$E$3:$CN$3,"&gt;="&amp;$C$2,'Cash flow (Q)'!$E$3:$CN$3,"&lt;="&amp;$C$3),"błąd")))</f>
        <v/>
      </c>
      <c r="U55" s="21" t="str">
        <f>IF(          $C$4 &lt;&gt;"-","błąd okresów",    IF(     U$2  ="-","",       IFERROR(  SUMIFS('Cash flow (Q)'!$E55:$CN55,'Cash flow (Q)'!$E$2:$CN$2,U$2,'Cash flow (Q)'!$E$3:$CN$3,"&gt;="&amp;$C$2,'Cash flow (Q)'!$E$3:$CN$3,"&lt;="&amp;$C$3),"błąd")))</f>
        <v/>
      </c>
      <c r="V55" s="21" t="str">
        <f>IF(          $C$4 &lt;&gt;"-","błąd okresów",    IF(     V$2  ="-","",       IFERROR(  SUMIFS('Cash flow (Q)'!$E55:$CN55,'Cash flow (Q)'!$E$2:$CN$2,V$2,'Cash flow (Q)'!$E$3:$CN$3,"&gt;="&amp;$C$2,'Cash flow (Q)'!$E$3:$CN$3,"&lt;="&amp;$C$3),"błąd")))</f>
        <v/>
      </c>
      <c r="W55" s="21" t="str">
        <f>IF(          $C$4 &lt;&gt;"-","błąd okresów",    IF(     W$2  ="-","",       IFERROR(  SUMIFS('Cash flow (Q)'!$E55:$CN55,'Cash flow (Q)'!$E$2:$CN$2,W$2,'Cash flow (Q)'!$E$3:$CN$3,"&gt;="&amp;$C$2,'Cash flow (Q)'!$E$3:$CN$3,"&lt;="&amp;$C$3),"błąd")))</f>
        <v/>
      </c>
      <c r="X55" s="21" t="str">
        <f>IF(          $C$4 &lt;&gt;"-","błąd okresów",    IF(     X$2  ="-","",       IFERROR(  SUMIFS('Cash flow (Q)'!$E55:$CN55,'Cash flow (Q)'!$E$2:$CN$2,X$2,'Cash flow (Q)'!$E$3:$CN$3,"&gt;="&amp;$C$2,'Cash flow (Q)'!$E$3:$CN$3,"&lt;="&amp;$C$3),"błąd")))</f>
        <v/>
      </c>
      <c r="Y55" s="21" t="str">
        <f>IF(          $C$4 &lt;&gt;"-","błąd okresów",    IF(     Y$2  ="-","",       IFERROR(  SUMIFS('Cash flow (Q)'!$E55:$CN55,'Cash flow (Q)'!$E$2:$CN$2,Y$2,'Cash flow (Q)'!$E$3:$CN$3,"&gt;="&amp;$C$2,'Cash flow (Q)'!$E$3:$CN$3,"&lt;="&amp;$C$3),"błąd")))</f>
        <v/>
      </c>
      <c r="Z55" s="21" t="str">
        <f>IF(          $C$4 &lt;&gt;"-","błąd okresów",    IF(     Z$2  ="-","",       IFERROR(  SUMIFS('Cash flow (Q)'!$E55:$CN55,'Cash flow (Q)'!$E$2:$CN$2,Z$2,'Cash flow (Q)'!$E$3:$CN$3,"&gt;="&amp;$C$2,'Cash flow (Q)'!$E$3:$CN$3,"&lt;="&amp;$C$3),"błąd")))</f>
        <v/>
      </c>
      <c r="AA55" s="80"/>
      <c r="AC55" s="172" t="str">
        <f t="shared" ca="1" si="3"/>
        <v/>
      </c>
      <c r="AE55" s="174" t="str">
        <f t="shared" ca="1" si="4"/>
        <v/>
      </c>
    </row>
    <row r="56" spans="2:31">
      <c r="B56" s="14" t="str">
        <f>IF('Cash flow (Q)'!B56="","",'Cash flow (Q)'!B56)</f>
        <v>51.Wpływy z tytułu zaciągnięcia kredytów i pożyczek</v>
      </c>
      <c r="C56" s="21"/>
      <c r="D56" s="21"/>
      <c r="E56" s="21">
        <f>IF(          $C$4 &lt;&gt;"-","błąd okresów",    IF(     E$2  ="-","",       IFERROR(  SUMIFS('Cash flow (Q)'!$E56:$CN56,'Cash flow (Q)'!$E$2:$CN$2,E$2,'Cash flow (Q)'!$E$3:$CN$3,"&gt;="&amp;$C$2,'Cash flow (Q)'!$E$3:$CN$3,"&lt;="&amp;$C$3),"błąd")))</f>
        <v>32048</v>
      </c>
      <c r="F56" s="21">
        <f>IF(          $C$4 &lt;&gt;"-","błąd okresów",    IF(     F$2  ="-","",       IFERROR(  SUMIFS('Cash flow (Q)'!$E56:$CN56,'Cash flow (Q)'!$E$2:$CN$2,F$2,'Cash flow (Q)'!$E$3:$CN$3,"&gt;="&amp;$C$2,'Cash flow (Q)'!$E$3:$CN$3,"&lt;="&amp;$C$3),"błąd")))</f>
        <v>7967</v>
      </c>
      <c r="G56" s="21">
        <f>IF(          $C$4 &lt;&gt;"-","błąd okresów",    IF(     G$2  ="-","",       IFERROR(  SUMIFS('Cash flow (Q)'!$E56:$CN56,'Cash flow (Q)'!$E$2:$CN$2,G$2,'Cash flow (Q)'!$E$3:$CN$3,"&gt;="&amp;$C$2,'Cash flow (Q)'!$E$3:$CN$3,"&lt;="&amp;$C$3),"błąd")))</f>
        <v>63780</v>
      </c>
      <c r="H56" s="21">
        <f>IF(          $C$4 &lt;&gt;"-","błąd okresów",    IF(     H$2  ="-","",       IFERROR(  SUMIFS('Cash flow (Q)'!$E56:$CN56,'Cash flow (Q)'!$E$2:$CN$2,H$2,'Cash flow (Q)'!$E$3:$CN$3,"&gt;="&amp;$C$2,'Cash flow (Q)'!$E$3:$CN$3,"&lt;="&amp;$C$3),"błąd")))</f>
        <v>86099</v>
      </c>
      <c r="I56" s="21">
        <f>IF(          $C$4 &lt;&gt;"-","błąd okresów",    IF(     I$2  ="-","",       IFERROR(  SUMIFS('Cash flow (Q)'!$E56:$CN56,'Cash flow (Q)'!$E$2:$CN$2,I$2,'Cash flow (Q)'!$E$3:$CN$3,"&gt;="&amp;$C$2,'Cash flow (Q)'!$E$3:$CN$3,"&lt;="&amp;$C$3),"błąd")))</f>
        <v>94320</v>
      </c>
      <c r="J56" s="21">
        <f>IF(          $C$4 &lt;&gt;"-","błąd okresów",    IF(     J$2  ="-","",       IFERROR(  SUMIFS('Cash flow (Q)'!$E56:$CN56,'Cash flow (Q)'!$E$2:$CN$2,J$2,'Cash flow (Q)'!$E$3:$CN$3,"&gt;="&amp;$C$2,'Cash flow (Q)'!$E$3:$CN$3,"&lt;="&amp;$C$3),"błąd")))</f>
        <v>57277</v>
      </c>
      <c r="K56" s="21">
        <f>IF(          $C$4 &lt;&gt;"-","błąd okresów",    IF(     K$2  ="-","",       IFERROR(  SUMIFS('Cash flow (Q)'!$E56:$CN56,'Cash flow (Q)'!$E$2:$CN$2,K$2,'Cash flow (Q)'!$E$3:$CN$3,"&gt;="&amp;$C$2,'Cash flow (Q)'!$E$3:$CN$3,"&lt;="&amp;$C$3),"błąd")))</f>
        <v>151676</v>
      </c>
      <c r="L56" s="21">
        <f>IF(          $C$4 &lt;&gt;"-","błąd okresów",    IF(     L$2  ="-","",       IFERROR(  SUMIFS('Cash flow (Q)'!$E56:$CN56,'Cash flow (Q)'!$E$2:$CN$2,L$2,'Cash flow (Q)'!$E$3:$CN$3,"&gt;="&amp;$C$2,'Cash flow (Q)'!$E$3:$CN$3,"&lt;="&amp;$C$3),"błąd")))</f>
        <v>58690</v>
      </c>
      <c r="M56" s="21">
        <f>IF(          $C$4 &lt;&gt;"-","błąd okresów",    IF(     M$2  ="-","",       IFERROR(  SUMIFS('Cash flow (Q)'!$E56:$CN56,'Cash flow (Q)'!$E$2:$CN$2,M$2,'Cash flow (Q)'!$E$3:$CN$3,"&gt;="&amp;$C$2,'Cash flow (Q)'!$E$3:$CN$3,"&lt;="&amp;$C$3),"błąd")))</f>
        <v>192208</v>
      </c>
      <c r="N56" s="21">
        <f>IF(          $C$4 &lt;&gt;"-","błąd okresów",    IF(     N$2  ="-","",       IFERROR(  SUMIFS('Cash flow (Q)'!$E56:$CN56,'Cash flow (Q)'!$E$2:$CN$2,N$2,'Cash flow (Q)'!$E$3:$CN$3,"&gt;="&amp;$C$2,'Cash flow (Q)'!$E$3:$CN$3,"&lt;="&amp;$C$3),"błąd")))</f>
        <v>261068</v>
      </c>
      <c r="O56" s="21">
        <f>IF(          $C$4 &lt;&gt;"-","błąd okresów",    IF(     O$2  ="-","",       IFERROR(  SUMIFS('Cash flow (Q)'!$E56:$CN56,'Cash flow (Q)'!$E$2:$CN$2,O$2,'Cash flow (Q)'!$E$3:$CN$3,"&gt;="&amp;$C$2,'Cash flow (Q)'!$E$3:$CN$3,"&lt;="&amp;$C$3),"błąd")))</f>
        <v>153762</v>
      </c>
      <c r="P56" s="21">
        <f>IF(          $C$4 &lt;&gt;"-","błąd okresów",    IF(     P$2  ="-","",       IFERROR(  SUMIFS('Cash flow (Q)'!$E56:$CN56,'Cash flow (Q)'!$E$2:$CN$2,P$2,'Cash flow (Q)'!$E$3:$CN$3,"&gt;="&amp;$C$2,'Cash flow (Q)'!$E$3:$CN$3,"&lt;="&amp;$C$3),"błąd")))</f>
        <v>67775</v>
      </c>
      <c r="Q56" s="21" t="str">
        <f>IF(          $C$4 &lt;&gt;"-","błąd okresów",    IF(     Q$2  ="-","",       IFERROR(  SUMIFS('Cash flow (Q)'!$E56:$CN56,'Cash flow (Q)'!$E$2:$CN$2,Q$2,'Cash flow (Q)'!$E$3:$CN$3,"&gt;="&amp;$C$2,'Cash flow (Q)'!$E$3:$CN$3,"&lt;="&amp;$C$3),"błąd")))</f>
        <v/>
      </c>
      <c r="R56" s="21" t="str">
        <f>IF(          $C$4 &lt;&gt;"-","błąd okresów",    IF(     R$2  ="-","",       IFERROR(  SUMIFS('Cash flow (Q)'!$E56:$CN56,'Cash flow (Q)'!$E$2:$CN$2,R$2,'Cash flow (Q)'!$E$3:$CN$3,"&gt;="&amp;$C$2,'Cash flow (Q)'!$E$3:$CN$3,"&lt;="&amp;$C$3),"błąd")))</f>
        <v/>
      </c>
      <c r="S56" s="21" t="str">
        <f>IF(          $C$4 &lt;&gt;"-","błąd okresów",    IF(     S$2  ="-","",       IFERROR(  SUMIFS('Cash flow (Q)'!$E56:$CN56,'Cash flow (Q)'!$E$2:$CN$2,S$2,'Cash flow (Q)'!$E$3:$CN$3,"&gt;="&amp;$C$2,'Cash flow (Q)'!$E$3:$CN$3,"&lt;="&amp;$C$3),"błąd")))</f>
        <v/>
      </c>
      <c r="T56" s="21" t="str">
        <f>IF(          $C$4 &lt;&gt;"-","błąd okresów",    IF(     T$2  ="-","",       IFERROR(  SUMIFS('Cash flow (Q)'!$E56:$CN56,'Cash flow (Q)'!$E$2:$CN$2,T$2,'Cash flow (Q)'!$E$3:$CN$3,"&gt;="&amp;$C$2,'Cash flow (Q)'!$E$3:$CN$3,"&lt;="&amp;$C$3),"błąd")))</f>
        <v/>
      </c>
      <c r="U56" s="21" t="str">
        <f>IF(          $C$4 &lt;&gt;"-","błąd okresów",    IF(     U$2  ="-","",       IFERROR(  SUMIFS('Cash flow (Q)'!$E56:$CN56,'Cash flow (Q)'!$E$2:$CN$2,U$2,'Cash flow (Q)'!$E$3:$CN$3,"&gt;="&amp;$C$2,'Cash flow (Q)'!$E$3:$CN$3,"&lt;="&amp;$C$3),"błąd")))</f>
        <v/>
      </c>
      <c r="V56" s="21" t="str">
        <f>IF(          $C$4 &lt;&gt;"-","błąd okresów",    IF(     V$2  ="-","",       IFERROR(  SUMIFS('Cash flow (Q)'!$E56:$CN56,'Cash flow (Q)'!$E$2:$CN$2,V$2,'Cash flow (Q)'!$E$3:$CN$3,"&gt;="&amp;$C$2,'Cash flow (Q)'!$E$3:$CN$3,"&lt;="&amp;$C$3),"błąd")))</f>
        <v/>
      </c>
      <c r="W56" s="21" t="str">
        <f>IF(          $C$4 &lt;&gt;"-","błąd okresów",    IF(     W$2  ="-","",       IFERROR(  SUMIFS('Cash flow (Q)'!$E56:$CN56,'Cash flow (Q)'!$E$2:$CN$2,W$2,'Cash flow (Q)'!$E$3:$CN$3,"&gt;="&amp;$C$2,'Cash flow (Q)'!$E$3:$CN$3,"&lt;="&amp;$C$3),"błąd")))</f>
        <v/>
      </c>
      <c r="X56" s="21" t="str">
        <f>IF(          $C$4 &lt;&gt;"-","błąd okresów",    IF(     X$2  ="-","",       IFERROR(  SUMIFS('Cash flow (Q)'!$E56:$CN56,'Cash flow (Q)'!$E$2:$CN$2,X$2,'Cash flow (Q)'!$E$3:$CN$3,"&gt;="&amp;$C$2,'Cash flow (Q)'!$E$3:$CN$3,"&lt;="&amp;$C$3),"błąd")))</f>
        <v/>
      </c>
      <c r="Y56" s="21" t="str">
        <f>IF(          $C$4 &lt;&gt;"-","błąd okresów",    IF(     Y$2  ="-","",       IFERROR(  SUMIFS('Cash flow (Q)'!$E56:$CN56,'Cash flow (Q)'!$E$2:$CN$2,Y$2,'Cash flow (Q)'!$E$3:$CN$3,"&gt;="&amp;$C$2,'Cash flow (Q)'!$E$3:$CN$3,"&lt;="&amp;$C$3),"błąd")))</f>
        <v/>
      </c>
      <c r="Z56" s="21" t="str">
        <f>IF(          $C$4 &lt;&gt;"-","błąd okresów",    IF(     Z$2  ="-","",       IFERROR(  SUMIFS('Cash flow (Q)'!$E56:$CN56,'Cash flow (Q)'!$E$2:$CN$2,Z$2,'Cash flow (Q)'!$E$3:$CN$3,"&gt;="&amp;$C$2,'Cash flow (Q)'!$E$3:$CN$3,"&lt;="&amp;$C$3),"błąd")))</f>
        <v/>
      </c>
      <c r="AA56" s="80"/>
      <c r="AC56" s="172">
        <f t="shared" ca="1" si="3"/>
        <v>-85987</v>
      </c>
      <c r="AE56" s="174">
        <f t="shared" ca="1" si="4"/>
        <v>0.4407786058974259</v>
      </c>
    </row>
    <row r="57" spans="2:31">
      <c r="B57" s="14" t="str">
        <f>IF('Cash flow (Q)'!B57="","",'Cash flow (Q)'!B57)</f>
        <v>52.Spłaty kredytów i pożyczek</v>
      </c>
      <c r="C57" s="21"/>
      <c r="D57" s="21"/>
      <c r="E57" s="21">
        <f>IF(          $C$4 &lt;&gt;"-","błąd okresów",    IF(     E$2  ="-","",       IFERROR(  SUMIFS('Cash flow (Q)'!$E57:$CN57,'Cash flow (Q)'!$E$2:$CN$2,E$2,'Cash flow (Q)'!$E$3:$CN$3,"&gt;="&amp;$C$2,'Cash flow (Q)'!$E$3:$CN$3,"&lt;="&amp;$C$3),"błąd")))</f>
        <v>-17987</v>
      </c>
      <c r="F57" s="21">
        <f>IF(          $C$4 &lt;&gt;"-","błąd okresów",    IF(     F$2  ="-","",       IFERROR(  SUMIFS('Cash flow (Q)'!$E57:$CN57,'Cash flow (Q)'!$E$2:$CN$2,F$2,'Cash flow (Q)'!$E$3:$CN$3,"&gt;="&amp;$C$2,'Cash flow (Q)'!$E$3:$CN$3,"&lt;="&amp;$C$3),"błąd")))</f>
        <v>-14048</v>
      </c>
      <c r="G57" s="21">
        <f>IF(          $C$4 &lt;&gt;"-","błąd okresów",    IF(     G$2  ="-","",       IFERROR(  SUMIFS('Cash flow (Q)'!$E57:$CN57,'Cash flow (Q)'!$E$2:$CN$2,G$2,'Cash flow (Q)'!$E$3:$CN$3,"&gt;="&amp;$C$2,'Cash flow (Q)'!$E$3:$CN$3,"&lt;="&amp;$C$3),"błąd")))</f>
        <v>-50463</v>
      </c>
      <c r="H57" s="21">
        <f>IF(          $C$4 &lt;&gt;"-","błąd okresów",    IF(     H$2  ="-","",       IFERROR(  SUMIFS('Cash flow (Q)'!$E57:$CN57,'Cash flow (Q)'!$E$2:$CN$2,H$2,'Cash flow (Q)'!$E$3:$CN$3,"&gt;="&amp;$C$2,'Cash flow (Q)'!$E$3:$CN$3,"&lt;="&amp;$C$3),"błąd")))</f>
        <v>-56095</v>
      </c>
      <c r="I57" s="21">
        <f>IF(          $C$4 &lt;&gt;"-","błąd okresów",    IF(     I$2  ="-","",       IFERROR(  SUMIFS('Cash flow (Q)'!$E57:$CN57,'Cash flow (Q)'!$E$2:$CN$2,I$2,'Cash flow (Q)'!$E$3:$CN$3,"&gt;="&amp;$C$2,'Cash flow (Q)'!$E$3:$CN$3,"&lt;="&amp;$C$3),"błąd")))</f>
        <v>-62921</v>
      </c>
      <c r="J57" s="21">
        <f>IF(          $C$4 &lt;&gt;"-","błąd okresów",    IF(     J$2  ="-","",       IFERROR(  SUMIFS('Cash flow (Q)'!$E57:$CN57,'Cash flow (Q)'!$E$2:$CN$2,J$2,'Cash flow (Q)'!$E$3:$CN$3,"&gt;="&amp;$C$2,'Cash flow (Q)'!$E$3:$CN$3,"&lt;="&amp;$C$3),"błąd")))</f>
        <v>-20782</v>
      </c>
      <c r="K57" s="21">
        <f>IF(          $C$4 &lt;&gt;"-","błąd okresów",    IF(     K$2  ="-","",       IFERROR(  SUMIFS('Cash flow (Q)'!$E57:$CN57,'Cash flow (Q)'!$E$2:$CN$2,K$2,'Cash flow (Q)'!$E$3:$CN$3,"&gt;="&amp;$C$2,'Cash flow (Q)'!$E$3:$CN$3,"&lt;="&amp;$C$3),"błąd")))</f>
        <v>-20742</v>
      </c>
      <c r="L57" s="21">
        <f>IF(          $C$4 &lt;&gt;"-","błąd okresów",    IF(     L$2  ="-","",       IFERROR(  SUMIFS('Cash flow (Q)'!$E57:$CN57,'Cash flow (Q)'!$E$2:$CN$2,L$2,'Cash flow (Q)'!$E$3:$CN$3,"&gt;="&amp;$C$2,'Cash flow (Q)'!$E$3:$CN$3,"&lt;="&amp;$C$3),"błąd")))</f>
        <v>-50678</v>
      </c>
      <c r="M57" s="21">
        <f>IF(          $C$4 &lt;&gt;"-","błąd okresów",    IF(     M$2  ="-","",       IFERROR(  SUMIFS('Cash flow (Q)'!$E57:$CN57,'Cash flow (Q)'!$E$2:$CN$2,M$2,'Cash flow (Q)'!$E$3:$CN$3,"&gt;="&amp;$C$2,'Cash flow (Q)'!$E$3:$CN$3,"&lt;="&amp;$C$3),"błąd")))</f>
        <v>-166317</v>
      </c>
      <c r="N57" s="21">
        <f>IF(          $C$4 &lt;&gt;"-","błąd okresów",    IF(     N$2  ="-","",       IFERROR(  SUMIFS('Cash flow (Q)'!$E57:$CN57,'Cash flow (Q)'!$E$2:$CN$2,N$2,'Cash flow (Q)'!$E$3:$CN$3,"&gt;="&amp;$C$2,'Cash flow (Q)'!$E$3:$CN$3,"&lt;="&amp;$C$3),"błąd")))</f>
        <v>-236457</v>
      </c>
      <c r="O57" s="21">
        <f>IF(          $C$4 &lt;&gt;"-","błąd okresów",    IF(     O$2  ="-","",       IFERROR(  SUMIFS('Cash flow (Q)'!$E57:$CN57,'Cash flow (Q)'!$E$2:$CN$2,O$2,'Cash flow (Q)'!$E$3:$CN$3,"&gt;="&amp;$C$2,'Cash flow (Q)'!$E$3:$CN$3,"&lt;="&amp;$C$3),"błąd")))</f>
        <v>-212513</v>
      </c>
      <c r="P57" s="21">
        <f>IF(          $C$4 &lt;&gt;"-","błąd okresów",    IF(     P$2  ="-","",       IFERROR(  SUMIFS('Cash flow (Q)'!$E57:$CN57,'Cash flow (Q)'!$E$2:$CN$2,P$2,'Cash flow (Q)'!$E$3:$CN$3,"&gt;="&amp;$C$2,'Cash flow (Q)'!$E$3:$CN$3,"&lt;="&amp;$C$3),"błąd")))</f>
        <v>-52112</v>
      </c>
      <c r="Q57" s="21" t="str">
        <f>IF(          $C$4 &lt;&gt;"-","błąd okresów",    IF(     Q$2  ="-","",       IFERROR(  SUMIFS('Cash flow (Q)'!$E57:$CN57,'Cash flow (Q)'!$E$2:$CN$2,Q$2,'Cash flow (Q)'!$E$3:$CN$3,"&gt;="&amp;$C$2,'Cash flow (Q)'!$E$3:$CN$3,"&lt;="&amp;$C$3),"błąd")))</f>
        <v/>
      </c>
      <c r="R57" s="21" t="str">
        <f>IF(          $C$4 &lt;&gt;"-","błąd okresów",    IF(     R$2  ="-","",       IFERROR(  SUMIFS('Cash flow (Q)'!$E57:$CN57,'Cash flow (Q)'!$E$2:$CN$2,R$2,'Cash flow (Q)'!$E$3:$CN$3,"&gt;="&amp;$C$2,'Cash flow (Q)'!$E$3:$CN$3,"&lt;="&amp;$C$3),"błąd")))</f>
        <v/>
      </c>
      <c r="S57" s="21" t="str">
        <f>IF(          $C$4 &lt;&gt;"-","błąd okresów",    IF(     S$2  ="-","",       IFERROR(  SUMIFS('Cash flow (Q)'!$E57:$CN57,'Cash flow (Q)'!$E$2:$CN$2,S$2,'Cash flow (Q)'!$E$3:$CN$3,"&gt;="&amp;$C$2,'Cash flow (Q)'!$E$3:$CN$3,"&lt;="&amp;$C$3),"błąd")))</f>
        <v/>
      </c>
      <c r="T57" s="21" t="str">
        <f>IF(          $C$4 &lt;&gt;"-","błąd okresów",    IF(     T$2  ="-","",       IFERROR(  SUMIFS('Cash flow (Q)'!$E57:$CN57,'Cash flow (Q)'!$E$2:$CN$2,T$2,'Cash flow (Q)'!$E$3:$CN$3,"&gt;="&amp;$C$2,'Cash flow (Q)'!$E$3:$CN$3,"&lt;="&amp;$C$3),"błąd")))</f>
        <v/>
      </c>
      <c r="U57" s="21" t="str">
        <f>IF(          $C$4 &lt;&gt;"-","błąd okresów",    IF(     U$2  ="-","",       IFERROR(  SUMIFS('Cash flow (Q)'!$E57:$CN57,'Cash flow (Q)'!$E$2:$CN$2,U$2,'Cash flow (Q)'!$E$3:$CN$3,"&gt;="&amp;$C$2,'Cash flow (Q)'!$E$3:$CN$3,"&lt;="&amp;$C$3),"błąd")))</f>
        <v/>
      </c>
      <c r="V57" s="21" t="str">
        <f>IF(          $C$4 &lt;&gt;"-","błąd okresów",    IF(     V$2  ="-","",       IFERROR(  SUMIFS('Cash flow (Q)'!$E57:$CN57,'Cash flow (Q)'!$E$2:$CN$2,V$2,'Cash flow (Q)'!$E$3:$CN$3,"&gt;="&amp;$C$2,'Cash flow (Q)'!$E$3:$CN$3,"&lt;="&amp;$C$3),"błąd")))</f>
        <v/>
      </c>
      <c r="W57" s="21" t="str">
        <f>IF(          $C$4 &lt;&gt;"-","błąd okresów",    IF(     W$2  ="-","",       IFERROR(  SUMIFS('Cash flow (Q)'!$E57:$CN57,'Cash flow (Q)'!$E$2:$CN$2,W$2,'Cash flow (Q)'!$E$3:$CN$3,"&gt;="&amp;$C$2,'Cash flow (Q)'!$E$3:$CN$3,"&lt;="&amp;$C$3),"błąd")))</f>
        <v/>
      </c>
      <c r="X57" s="21" t="str">
        <f>IF(          $C$4 &lt;&gt;"-","błąd okresów",    IF(     X$2  ="-","",       IFERROR(  SUMIFS('Cash flow (Q)'!$E57:$CN57,'Cash flow (Q)'!$E$2:$CN$2,X$2,'Cash flow (Q)'!$E$3:$CN$3,"&gt;="&amp;$C$2,'Cash flow (Q)'!$E$3:$CN$3,"&lt;="&amp;$C$3),"błąd")))</f>
        <v/>
      </c>
      <c r="Y57" s="21" t="str">
        <f>IF(          $C$4 &lt;&gt;"-","błąd okresów",    IF(     Y$2  ="-","",       IFERROR(  SUMIFS('Cash flow (Q)'!$E57:$CN57,'Cash flow (Q)'!$E$2:$CN$2,Y$2,'Cash flow (Q)'!$E$3:$CN$3,"&gt;="&amp;$C$2,'Cash flow (Q)'!$E$3:$CN$3,"&lt;="&amp;$C$3),"błąd")))</f>
        <v/>
      </c>
      <c r="Z57" s="21" t="str">
        <f>IF(          $C$4 &lt;&gt;"-","błąd okresów",    IF(     Z$2  ="-","",       IFERROR(  SUMIFS('Cash flow (Q)'!$E57:$CN57,'Cash flow (Q)'!$E$2:$CN$2,Z$2,'Cash flow (Q)'!$E$3:$CN$3,"&gt;="&amp;$C$2,'Cash flow (Q)'!$E$3:$CN$3,"&lt;="&amp;$C$3),"błąd")))</f>
        <v/>
      </c>
      <c r="AA57" s="80"/>
      <c r="AC57" s="172">
        <f t="shared" ca="1" si="3"/>
        <v>160401</v>
      </c>
      <c r="AE57" s="174">
        <f t="shared" ca="1" si="4"/>
        <v>0.24521793960840044</v>
      </c>
    </row>
    <row r="58" spans="2:31">
      <c r="B58" s="14" t="str">
        <f>IF('Cash flow (Q)'!B58="","",'Cash flow (Q)'!B58)</f>
        <v>53.Spłata zobowiązań z tytułu leasingu finansowego</v>
      </c>
      <c r="C58" s="21"/>
      <c r="D58" s="21"/>
      <c r="E58" s="21">
        <f>IF(          $C$4 &lt;&gt;"-","błąd okresów",    IF(     E$2  ="-","",       IFERROR(  SUMIFS('Cash flow (Q)'!$E58:$CN58,'Cash flow (Q)'!$E$2:$CN$2,E$2,'Cash flow (Q)'!$E$3:$CN$3,"&gt;="&amp;$C$2,'Cash flow (Q)'!$E$3:$CN$3,"&lt;="&amp;$C$3),"błąd")))</f>
        <v>-216</v>
      </c>
      <c r="F58" s="21">
        <f>IF(          $C$4 &lt;&gt;"-","błąd okresów",    IF(     F$2  ="-","",       IFERROR(  SUMIFS('Cash flow (Q)'!$E58:$CN58,'Cash flow (Q)'!$E$2:$CN$2,F$2,'Cash flow (Q)'!$E$3:$CN$3,"&gt;="&amp;$C$2,'Cash flow (Q)'!$E$3:$CN$3,"&lt;="&amp;$C$3),"błąd")))</f>
        <v>-206</v>
      </c>
      <c r="G58" s="21">
        <f>IF(          $C$4 &lt;&gt;"-","błąd okresów",    IF(     G$2  ="-","",       IFERROR(  SUMIFS('Cash flow (Q)'!$E58:$CN58,'Cash flow (Q)'!$E$2:$CN$2,G$2,'Cash flow (Q)'!$E$3:$CN$3,"&gt;="&amp;$C$2,'Cash flow (Q)'!$E$3:$CN$3,"&lt;="&amp;$C$3),"błąd")))</f>
        <v>-123</v>
      </c>
      <c r="H58" s="21">
        <f>IF(          $C$4 &lt;&gt;"-","błąd okresów",    IF(     H$2  ="-","",       IFERROR(  SUMIFS('Cash flow (Q)'!$E58:$CN58,'Cash flow (Q)'!$E$2:$CN$2,H$2,'Cash flow (Q)'!$E$3:$CN$3,"&gt;="&amp;$C$2,'Cash flow (Q)'!$E$3:$CN$3,"&lt;="&amp;$C$3),"błąd")))</f>
        <v>0</v>
      </c>
      <c r="I58" s="21">
        <f>IF(          $C$4 &lt;&gt;"-","błąd okresów",    IF(     I$2  ="-","",       IFERROR(  SUMIFS('Cash flow (Q)'!$E58:$CN58,'Cash flow (Q)'!$E$2:$CN$2,I$2,'Cash flow (Q)'!$E$3:$CN$3,"&gt;="&amp;$C$2,'Cash flow (Q)'!$E$3:$CN$3,"&lt;="&amp;$C$3),"błąd")))</f>
        <v>0</v>
      </c>
      <c r="J58" s="21">
        <f>IF(          $C$4 &lt;&gt;"-","błąd okresów",    IF(     J$2  ="-","",       IFERROR(  SUMIFS('Cash flow (Q)'!$E58:$CN58,'Cash flow (Q)'!$E$2:$CN$2,J$2,'Cash flow (Q)'!$E$3:$CN$3,"&gt;="&amp;$C$2,'Cash flow (Q)'!$E$3:$CN$3,"&lt;="&amp;$C$3),"błąd")))</f>
        <v>-20</v>
      </c>
      <c r="K58" s="21">
        <f>IF(          $C$4 &lt;&gt;"-","błąd okresów",    IF(     K$2  ="-","",       IFERROR(  SUMIFS('Cash flow (Q)'!$E58:$CN58,'Cash flow (Q)'!$E$2:$CN$2,K$2,'Cash flow (Q)'!$E$3:$CN$3,"&gt;="&amp;$C$2,'Cash flow (Q)'!$E$3:$CN$3,"&lt;="&amp;$C$3),"błąd")))</f>
        <v>-121</v>
      </c>
      <c r="L58" s="21">
        <f>IF(          $C$4 &lt;&gt;"-","błąd okresów",    IF(     L$2  ="-","",       IFERROR(  SUMIFS('Cash flow (Q)'!$E58:$CN58,'Cash flow (Q)'!$E$2:$CN$2,L$2,'Cash flow (Q)'!$E$3:$CN$3,"&gt;="&amp;$C$2,'Cash flow (Q)'!$E$3:$CN$3,"&lt;="&amp;$C$3),"błąd")))</f>
        <v>-428</v>
      </c>
      <c r="M58" s="21">
        <f>IF(          $C$4 &lt;&gt;"-","błąd okresów",    IF(     M$2  ="-","",       IFERROR(  SUMIFS('Cash flow (Q)'!$E58:$CN58,'Cash flow (Q)'!$E$2:$CN$2,M$2,'Cash flow (Q)'!$E$3:$CN$3,"&gt;="&amp;$C$2,'Cash flow (Q)'!$E$3:$CN$3,"&lt;="&amp;$C$3),"błąd")))</f>
        <v>-514</v>
      </c>
      <c r="N58" s="21">
        <f>IF(          $C$4 &lt;&gt;"-","błąd okresów",    IF(     N$2  ="-","",       IFERROR(  SUMIFS('Cash flow (Q)'!$E58:$CN58,'Cash flow (Q)'!$E$2:$CN$2,N$2,'Cash flow (Q)'!$E$3:$CN$3,"&gt;="&amp;$C$2,'Cash flow (Q)'!$E$3:$CN$3,"&lt;="&amp;$C$3),"błąd")))</f>
        <v>-1069</v>
      </c>
      <c r="O58" s="21">
        <f>IF(          $C$4 &lt;&gt;"-","błąd okresów",    IF(     O$2  ="-","",       IFERROR(  SUMIFS('Cash flow (Q)'!$E58:$CN58,'Cash flow (Q)'!$E$2:$CN$2,O$2,'Cash flow (Q)'!$E$3:$CN$3,"&gt;="&amp;$C$2,'Cash flow (Q)'!$E$3:$CN$3,"&lt;="&amp;$C$3),"błąd")))</f>
        <v>-800</v>
      </c>
      <c r="P58" s="21">
        <f>IF(          $C$4 &lt;&gt;"-","błąd okresów",    IF(     P$2  ="-","",       IFERROR(  SUMIFS('Cash flow (Q)'!$E58:$CN58,'Cash flow (Q)'!$E$2:$CN$2,P$2,'Cash flow (Q)'!$E$3:$CN$3,"&gt;="&amp;$C$2,'Cash flow (Q)'!$E$3:$CN$3,"&lt;="&amp;$C$3),"błąd")))</f>
        <v>-1893</v>
      </c>
      <c r="Q58" s="21" t="str">
        <f>IF(          $C$4 &lt;&gt;"-","błąd okresów",    IF(     Q$2  ="-","",       IFERROR(  SUMIFS('Cash flow (Q)'!$E58:$CN58,'Cash flow (Q)'!$E$2:$CN$2,Q$2,'Cash flow (Q)'!$E$3:$CN$3,"&gt;="&amp;$C$2,'Cash flow (Q)'!$E$3:$CN$3,"&lt;="&amp;$C$3),"błąd")))</f>
        <v/>
      </c>
      <c r="R58" s="21" t="str">
        <f>IF(          $C$4 &lt;&gt;"-","błąd okresów",    IF(     R$2  ="-","",       IFERROR(  SUMIFS('Cash flow (Q)'!$E58:$CN58,'Cash flow (Q)'!$E$2:$CN$2,R$2,'Cash flow (Q)'!$E$3:$CN$3,"&gt;="&amp;$C$2,'Cash flow (Q)'!$E$3:$CN$3,"&lt;="&amp;$C$3),"błąd")))</f>
        <v/>
      </c>
      <c r="S58" s="21" t="str">
        <f>IF(          $C$4 &lt;&gt;"-","błąd okresów",    IF(     S$2  ="-","",       IFERROR(  SUMIFS('Cash flow (Q)'!$E58:$CN58,'Cash flow (Q)'!$E$2:$CN$2,S$2,'Cash flow (Q)'!$E$3:$CN$3,"&gt;="&amp;$C$2,'Cash flow (Q)'!$E$3:$CN$3,"&lt;="&amp;$C$3),"błąd")))</f>
        <v/>
      </c>
      <c r="T58" s="21" t="str">
        <f>IF(          $C$4 &lt;&gt;"-","błąd okresów",    IF(     T$2  ="-","",       IFERROR(  SUMIFS('Cash flow (Q)'!$E58:$CN58,'Cash flow (Q)'!$E$2:$CN$2,T$2,'Cash flow (Q)'!$E$3:$CN$3,"&gt;="&amp;$C$2,'Cash flow (Q)'!$E$3:$CN$3,"&lt;="&amp;$C$3),"błąd")))</f>
        <v/>
      </c>
      <c r="U58" s="21" t="str">
        <f>IF(          $C$4 &lt;&gt;"-","błąd okresów",    IF(     U$2  ="-","",       IFERROR(  SUMIFS('Cash flow (Q)'!$E58:$CN58,'Cash flow (Q)'!$E$2:$CN$2,U$2,'Cash flow (Q)'!$E$3:$CN$3,"&gt;="&amp;$C$2,'Cash flow (Q)'!$E$3:$CN$3,"&lt;="&amp;$C$3),"błąd")))</f>
        <v/>
      </c>
      <c r="V58" s="21" t="str">
        <f>IF(          $C$4 &lt;&gt;"-","błąd okresów",    IF(     V$2  ="-","",       IFERROR(  SUMIFS('Cash flow (Q)'!$E58:$CN58,'Cash flow (Q)'!$E$2:$CN$2,V$2,'Cash flow (Q)'!$E$3:$CN$3,"&gt;="&amp;$C$2,'Cash flow (Q)'!$E$3:$CN$3,"&lt;="&amp;$C$3),"błąd")))</f>
        <v/>
      </c>
      <c r="W58" s="21" t="str">
        <f>IF(          $C$4 &lt;&gt;"-","błąd okresów",    IF(     W$2  ="-","",       IFERROR(  SUMIFS('Cash flow (Q)'!$E58:$CN58,'Cash flow (Q)'!$E$2:$CN$2,W$2,'Cash flow (Q)'!$E$3:$CN$3,"&gt;="&amp;$C$2,'Cash flow (Q)'!$E$3:$CN$3,"&lt;="&amp;$C$3),"błąd")))</f>
        <v/>
      </c>
      <c r="X58" s="21" t="str">
        <f>IF(          $C$4 &lt;&gt;"-","błąd okresów",    IF(     X$2  ="-","",       IFERROR(  SUMIFS('Cash flow (Q)'!$E58:$CN58,'Cash flow (Q)'!$E$2:$CN$2,X$2,'Cash flow (Q)'!$E$3:$CN$3,"&gt;="&amp;$C$2,'Cash flow (Q)'!$E$3:$CN$3,"&lt;="&amp;$C$3),"błąd")))</f>
        <v/>
      </c>
      <c r="Y58" s="21" t="str">
        <f>IF(          $C$4 &lt;&gt;"-","błąd okresów",    IF(     Y$2  ="-","",       IFERROR(  SUMIFS('Cash flow (Q)'!$E58:$CN58,'Cash flow (Q)'!$E$2:$CN$2,Y$2,'Cash flow (Q)'!$E$3:$CN$3,"&gt;="&amp;$C$2,'Cash flow (Q)'!$E$3:$CN$3,"&lt;="&amp;$C$3),"błąd")))</f>
        <v/>
      </c>
      <c r="Z58" s="21" t="str">
        <f>IF(          $C$4 &lt;&gt;"-","błąd okresów",    IF(     Z$2  ="-","",       IFERROR(  SUMIFS('Cash flow (Q)'!$E58:$CN58,'Cash flow (Q)'!$E$2:$CN$2,Z$2,'Cash flow (Q)'!$E$3:$CN$3,"&gt;="&amp;$C$2,'Cash flow (Q)'!$E$3:$CN$3,"&lt;="&amp;$C$3),"błąd")))</f>
        <v/>
      </c>
      <c r="AA58" s="80"/>
      <c r="AC58" s="172">
        <f t="shared" ca="1" si="3"/>
        <v>-1093</v>
      </c>
      <c r="AE58" s="174">
        <f t="shared" ca="1" si="4"/>
        <v>2.36625</v>
      </c>
    </row>
    <row r="59" spans="2:31">
      <c r="B59" s="14" t="str">
        <f>IF('Cash flow (Q)'!B59="","",'Cash flow (Q)'!B59)</f>
        <v>54.Otrzymane dotacje</v>
      </c>
      <c r="C59" s="21"/>
      <c r="D59" s="21"/>
      <c r="E59" s="21">
        <f>IF(          $C$4 &lt;&gt;"-","błąd okresów",    IF(     E$2  ="-","",       IFERROR(  SUMIFS('Cash flow (Q)'!$E59:$CN59,'Cash flow (Q)'!$E$2:$CN$2,E$2,'Cash flow (Q)'!$E$3:$CN$3,"&gt;="&amp;$C$2,'Cash flow (Q)'!$E$3:$CN$3,"&lt;="&amp;$C$3),"błąd")))</f>
        <v>0</v>
      </c>
      <c r="F59" s="21">
        <f>IF(          $C$4 &lt;&gt;"-","błąd okresów",    IF(     F$2  ="-","",       IFERROR(  SUMIFS('Cash flow (Q)'!$E59:$CN59,'Cash flow (Q)'!$E$2:$CN$2,F$2,'Cash flow (Q)'!$E$3:$CN$3,"&gt;="&amp;$C$2,'Cash flow (Q)'!$E$3:$CN$3,"&lt;="&amp;$C$3),"błąd")))</f>
        <v>0</v>
      </c>
      <c r="G59" s="21">
        <f>IF(          $C$4 &lt;&gt;"-","błąd okresów",    IF(     G$2  ="-","",       IFERROR(  SUMIFS('Cash flow (Q)'!$E59:$CN59,'Cash flow (Q)'!$E$2:$CN$2,G$2,'Cash flow (Q)'!$E$3:$CN$3,"&gt;="&amp;$C$2,'Cash flow (Q)'!$E$3:$CN$3,"&lt;="&amp;$C$3),"błąd")))</f>
        <v>0</v>
      </c>
      <c r="H59" s="21">
        <f>IF(          $C$4 &lt;&gt;"-","błąd okresów",    IF(     H$2  ="-","",       IFERROR(  SUMIFS('Cash flow (Q)'!$E59:$CN59,'Cash flow (Q)'!$E$2:$CN$2,H$2,'Cash flow (Q)'!$E$3:$CN$3,"&gt;="&amp;$C$2,'Cash flow (Q)'!$E$3:$CN$3,"&lt;="&amp;$C$3),"błąd")))</f>
        <v>0</v>
      </c>
      <c r="I59" s="21">
        <f>IF(          $C$4 &lt;&gt;"-","błąd okresów",    IF(     I$2  ="-","",       IFERROR(  SUMIFS('Cash flow (Q)'!$E59:$CN59,'Cash flow (Q)'!$E$2:$CN$2,I$2,'Cash flow (Q)'!$E$3:$CN$3,"&gt;="&amp;$C$2,'Cash flow (Q)'!$E$3:$CN$3,"&lt;="&amp;$C$3),"błąd")))</f>
        <v>0</v>
      </c>
      <c r="J59" s="21">
        <f>IF(          $C$4 &lt;&gt;"-","błąd okresów",    IF(     J$2  ="-","",       IFERROR(  SUMIFS('Cash flow (Q)'!$E59:$CN59,'Cash flow (Q)'!$E$2:$CN$2,J$2,'Cash flow (Q)'!$E$3:$CN$3,"&gt;="&amp;$C$2,'Cash flow (Q)'!$E$3:$CN$3,"&lt;="&amp;$C$3),"błąd")))</f>
        <v>0</v>
      </c>
      <c r="K59" s="21">
        <f>IF(          $C$4 &lt;&gt;"-","błąd okresów",    IF(     K$2  ="-","",       IFERROR(  SUMIFS('Cash flow (Q)'!$E59:$CN59,'Cash flow (Q)'!$E$2:$CN$2,K$2,'Cash flow (Q)'!$E$3:$CN$3,"&gt;="&amp;$C$2,'Cash flow (Q)'!$E$3:$CN$3,"&lt;="&amp;$C$3),"błąd")))</f>
        <v>0</v>
      </c>
      <c r="L59" s="21">
        <f>IF(          $C$4 &lt;&gt;"-","błąd okresów",    IF(     L$2  ="-","",       IFERROR(  SUMIFS('Cash flow (Q)'!$E59:$CN59,'Cash flow (Q)'!$E$2:$CN$2,L$2,'Cash flow (Q)'!$E$3:$CN$3,"&gt;="&amp;$C$2,'Cash flow (Q)'!$E$3:$CN$3,"&lt;="&amp;$C$3),"błąd")))</f>
        <v>0</v>
      </c>
      <c r="M59" s="21">
        <f>IF(          $C$4 &lt;&gt;"-","błąd okresów",    IF(     M$2  ="-","",       IFERROR(  SUMIFS('Cash flow (Q)'!$E59:$CN59,'Cash flow (Q)'!$E$2:$CN$2,M$2,'Cash flow (Q)'!$E$3:$CN$3,"&gt;="&amp;$C$2,'Cash flow (Q)'!$E$3:$CN$3,"&lt;="&amp;$C$3),"błąd")))</f>
        <v>0</v>
      </c>
      <c r="N59" s="21">
        <f>IF(          $C$4 &lt;&gt;"-","błąd okresów",    IF(     N$2  ="-","",       IFERROR(  SUMIFS('Cash flow (Q)'!$E59:$CN59,'Cash flow (Q)'!$E$2:$CN$2,N$2,'Cash flow (Q)'!$E$3:$CN$3,"&gt;="&amp;$C$2,'Cash flow (Q)'!$E$3:$CN$3,"&lt;="&amp;$C$3),"błąd")))</f>
        <v>0</v>
      </c>
      <c r="O59" s="21">
        <f>IF(          $C$4 &lt;&gt;"-","błąd okresów",    IF(     O$2  ="-","",       IFERROR(  SUMIFS('Cash flow (Q)'!$E59:$CN59,'Cash flow (Q)'!$E$2:$CN$2,O$2,'Cash flow (Q)'!$E$3:$CN$3,"&gt;="&amp;$C$2,'Cash flow (Q)'!$E$3:$CN$3,"&lt;="&amp;$C$3),"błąd")))</f>
        <v>0</v>
      </c>
      <c r="P59" s="21">
        <f>IF(          $C$4 &lt;&gt;"-","błąd okresów",    IF(     P$2  ="-","",       IFERROR(  SUMIFS('Cash flow (Q)'!$E59:$CN59,'Cash flow (Q)'!$E$2:$CN$2,P$2,'Cash flow (Q)'!$E$3:$CN$3,"&gt;="&amp;$C$2,'Cash flow (Q)'!$E$3:$CN$3,"&lt;="&amp;$C$3),"błąd")))</f>
        <v>0</v>
      </c>
      <c r="Q59" s="21" t="str">
        <f>IF(          $C$4 &lt;&gt;"-","błąd okresów",    IF(     Q$2  ="-","",       IFERROR(  SUMIFS('Cash flow (Q)'!$E59:$CN59,'Cash flow (Q)'!$E$2:$CN$2,Q$2,'Cash flow (Q)'!$E$3:$CN$3,"&gt;="&amp;$C$2,'Cash flow (Q)'!$E$3:$CN$3,"&lt;="&amp;$C$3),"błąd")))</f>
        <v/>
      </c>
      <c r="R59" s="21" t="str">
        <f>IF(          $C$4 &lt;&gt;"-","błąd okresów",    IF(     R$2  ="-","",       IFERROR(  SUMIFS('Cash flow (Q)'!$E59:$CN59,'Cash flow (Q)'!$E$2:$CN$2,R$2,'Cash flow (Q)'!$E$3:$CN$3,"&gt;="&amp;$C$2,'Cash flow (Q)'!$E$3:$CN$3,"&lt;="&amp;$C$3),"błąd")))</f>
        <v/>
      </c>
      <c r="S59" s="21" t="str">
        <f>IF(          $C$4 &lt;&gt;"-","błąd okresów",    IF(     S$2  ="-","",       IFERROR(  SUMIFS('Cash flow (Q)'!$E59:$CN59,'Cash flow (Q)'!$E$2:$CN$2,S$2,'Cash flow (Q)'!$E$3:$CN$3,"&gt;="&amp;$C$2,'Cash flow (Q)'!$E$3:$CN$3,"&lt;="&amp;$C$3),"błąd")))</f>
        <v/>
      </c>
      <c r="T59" s="21" t="str">
        <f>IF(          $C$4 &lt;&gt;"-","błąd okresów",    IF(     T$2  ="-","",       IFERROR(  SUMIFS('Cash flow (Q)'!$E59:$CN59,'Cash flow (Q)'!$E$2:$CN$2,T$2,'Cash flow (Q)'!$E$3:$CN$3,"&gt;="&amp;$C$2,'Cash flow (Q)'!$E$3:$CN$3,"&lt;="&amp;$C$3),"błąd")))</f>
        <v/>
      </c>
      <c r="U59" s="21" t="str">
        <f>IF(          $C$4 &lt;&gt;"-","błąd okresów",    IF(     U$2  ="-","",       IFERROR(  SUMIFS('Cash flow (Q)'!$E59:$CN59,'Cash flow (Q)'!$E$2:$CN$2,U$2,'Cash flow (Q)'!$E$3:$CN$3,"&gt;="&amp;$C$2,'Cash flow (Q)'!$E$3:$CN$3,"&lt;="&amp;$C$3),"błąd")))</f>
        <v/>
      </c>
      <c r="V59" s="21" t="str">
        <f>IF(          $C$4 &lt;&gt;"-","błąd okresów",    IF(     V$2  ="-","",       IFERROR(  SUMIFS('Cash flow (Q)'!$E59:$CN59,'Cash flow (Q)'!$E$2:$CN$2,V$2,'Cash flow (Q)'!$E$3:$CN$3,"&gt;="&amp;$C$2,'Cash flow (Q)'!$E$3:$CN$3,"&lt;="&amp;$C$3),"błąd")))</f>
        <v/>
      </c>
      <c r="W59" s="21" t="str">
        <f>IF(          $C$4 &lt;&gt;"-","błąd okresów",    IF(     W$2  ="-","",       IFERROR(  SUMIFS('Cash flow (Q)'!$E59:$CN59,'Cash flow (Q)'!$E$2:$CN$2,W$2,'Cash flow (Q)'!$E$3:$CN$3,"&gt;="&amp;$C$2,'Cash flow (Q)'!$E$3:$CN$3,"&lt;="&amp;$C$3),"błąd")))</f>
        <v/>
      </c>
      <c r="X59" s="21" t="str">
        <f>IF(          $C$4 &lt;&gt;"-","błąd okresów",    IF(     X$2  ="-","",       IFERROR(  SUMIFS('Cash flow (Q)'!$E59:$CN59,'Cash flow (Q)'!$E$2:$CN$2,X$2,'Cash flow (Q)'!$E$3:$CN$3,"&gt;="&amp;$C$2,'Cash flow (Q)'!$E$3:$CN$3,"&lt;="&amp;$C$3),"błąd")))</f>
        <v/>
      </c>
      <c r="Y59" s="21" t="str">
        <f>IF(          $C$4 &lt;&gt;"-","błąd okresów",    IF(     Y$2  ="-","",       IFERROR(  SUMIFS('Cash flow (Q)'!$E59:$CN59,'Cash flow (Q)'!$E$2:$CN$2,Y$2,'Cash flow (Q)'!$E$3:$CN$3,"&gt;="&amp;$C$2,'Cash flow (Q)'!$E$3:$CN$3,"&lt;="&amp;$C$3),"błąd")))</f>
        <v/>
      </c>
      <c r="Z59" s="21" t="str">
        <f>IF(          $C$4 &lt;&gt;"-","błąd okresów",    IF(     Z$2  ="-","",       IFERROR(  SUMIFS('Cash flow (Q)'!$E59:$CN59,'Cash flow (Q)'!$E$2:$CN$2,Z$2,'Cash flow (Q)'!$E$3:$CN$3,"&gt;="&amp;$C$2,'Cash flow (Q)'!$E$3:$CN$3,"&lt;="&amp;$C$3),"błąd")))</f>
        <v/>
      </c>
      <c r="AA59" s="80"/>
      <c r="AC59" s="172" t="str">
        <f t="shared" ca="1" si="3"/>
        <v/>
      </c>
      <c r="AE59" s="174" t="str">
        <f t="shared" ca="1" si="4"/>
        <v/>
      </c>
    </row>
    <row r="60" spans="2:31">
      <c r="B60" s="14" t="str">
        <f>IF('Cash flow (Q)'!B60="","",'Cash flow (Q)'!B60)</f>
        <v xml:space="preserve">55.Inne wpływy </v>
      </c>
      <c r="C60" s="21"/>
      <c r="D60" s="21"/>
      <c r="E60" s="21">
        <f>IF(          $C$4 &lt;&gt;"-","błąd okresów",    IF(     E$2  ="-","",       IFERROR(  SUMIFS('Cash flow (Q)'!$E60:$CN60,'Cash flow (Q)'!$E$2:$CN$2,E$2,'Cash flow (Q)'!$E$3:$CN$3,"&gt;="&amp;$C$2,'Cash flow (Q)'!$E$3:$CN$3,"&lt;="&amp;$C$3),"błąd")))</f>
        <v>226</v>
      </c>
      <c r="F60" s="21">
        <f>IF(          $C$4 &lt;&gt;"-","błąd okresów",    IF(     F$2  ="-","",       IFERROR(  SUMIFS('Cash flow (Q)'!$E60:$CN60,'Cash flow (Q)'!$E$2:$CN$2,F$2,'Cash flow (Q)'!$E$3:$CN$3,"&gt;="&amp;$C$2,'Cash flow (Q)'!$E$3:$CN$3,"&lt;="&amp;$C$3),"błąd")))</f>
        <v>170</v>
      </c>
      <c r="G60" s="21">
        <f>IF(          $C$4 &lt;&gt;"-","błąd okresów",    IF(     G$2  ="-","",       IFERROR(  SUMIFS('Cash flow (Q)'!$E60:$CN60,'Cash flow (Q)'!$E$2:$CN$2,G$2,'Cash flow (Q)'!$E$3:$CN$3,"&gt;="&amp;$C$2,'Cash flow (Q)'!$E$3:$CN$3,"&lt;="&amp;$C$3),"błąd")))</f>
        <v>165</v>
      </c>
      <c r="H60" s="21">
        <f>IF(          $C$4 &lt;&gt;"-","błąd okresów",    IF(     H$2  ="-","",       IFERROR(  SUMIFS('Cash flow (Q)'!$E60:$CN60,'Cash flow (Q)'!$E$2:$CN$2,H$2,'Cash flow (Q)'!$E$3:$CN$3,"&gt;="&amp;$C$2,'Cash flow (Q)'!$E$3:$CN$3,"&lt;="&amp;$C$3),"błąd")))</f>
        <v>0</v>
      </c>
      <c r="I60" s="21">
        <f>IF(          $C$4 &lt;&gt;"-","błąd okresów",    IF(     I$2  ="-","",       IFERROR(  SUMIFS('Cash flow (Q)'!$E60:$CN60,'Cash flow (Q)'!$E$2:$CN$2,I$2,'Cash flow (Q)'!$E$3:$CN$3,"&gt;="&amp;$C$2,'Cash flow (Q)'!$E$3:$CN$3,"&lt;="&amp;$C$3),"błąd")))</f>
        <v>69</v>
      </c>
      <c r="J60" s="21">
        <f>IF(          $C$4 &lt;&gt;"-","błąd okresów",    IF(     J$2  ="-","",       IFERROR(  SUMIFS('Cash flow (Q)'!$E60:$CN60,'Cash flow (Q)'!$E$2:$CN$2,J$2,'Cash flow (Q)'!$E$3:$CN$3,"&gt;="&amp;$C$2,'Cash flow (Q)'!$E$3:$CN$3,"&lt;="&amp;$C$3),"błąd")))</f>
        <v>0</v>
      </c>
      <c r="K60" s="21">
        <f>IF(          $C$4 &lt;&gt;"-","błąd okresów",    IF(     K$2  ="-","",       IFERROR(  SUMIFS('Cash flow (Q)'!$E60:$CN60,'Cash flow (Q)'!$E$2:$CN$2,K$2,'Cash flow (Q)'!$E$3:$CN$3,"&gt;="&amp;$C$2,'Cash flow (Q)'!$E$3:$CN$3,"&lt;="&amp;$C$3),"błąd")))</f>
        <v>0</v>
      </c>
      <c r="L60" s="21">
        <f>IF(          $C$4 &lt;&gt;"-","błąd okresów",    IF(     L$2  ="-","",       IFERROR(  SUMIFS('Cash flow (Q)'!$E60:$CN60,'Cash flow (Q)'!$E$2:$CN$2,L$2,'Cash flow (Q)'!$E$3:$CN$3,"&gt;="&amp;$C$2,'Cash flow (Q)'!$E$3:$CN$3,"&lt;="&amp;$C$3),"błąd")))</f>
        <v>0</v>
      </c>
      <c r="M60" s="21">
        <f>IF(          $C$4 &lt;&gt;"-","błąd okresów",    IF(     M$2  ="-","",       IFERROR(  SUMIFS('Cash flow (Q)'!$E60:$CN60,'Cash flow (Q)'!$E$2:$CN$2,M$2,'Cash flow (Q)'!$E$3:$CN$3,"&gt;="&amp;$C$2,'Cash flow (Q)'!$E$3:$CN$3,"&lt;="&amp;$C$3),"błąd")))</f>
        <v>0</v>
      </c>
      <c r="N60" s="21">
        <f>IF(          $C$4 &lt;&gt;"-","błąd okresów",    IF(     N$2  ="-","",       IFERROR(  SUMIFS('Cash flow (Q)'!$E60:$CN60,'Cash flow (Q)'!$E$2:$CN$2,N$2,'Cash flow (Q)'!$E$3:$CN$3,"&gt;="&amp;$C$2,'Cash flow (Q)'!$E$3:$CN$3,"&lt;="&amp;$C$3),"błąd")))</f>
        <v>0</v>
      </c>
      <c r="O60" s="21">
        <f>IF(          $C$4 &lt;&gt;"-","błąd okresów",    IF(     O$2  ="-","",       IFERROR(  SUMIFS('Cash flow (Q)'!$E60:$CN60,'Cash flow (Q)'!$E$2:$CN$2,O$2,'Cash flow (Q)'!$E$3:$CN$3,"&gt;="&amp;$C$2,'Cash flow (Q)'!$E$3:$CN$3,"&lt;="&amp;$C$3),"błąd")))</f>
        <v>0</v>
      </c>
      <c r="P60" s="21">
        <f>IF(          $C$4 &lt;&gt;"-","błąd okresów",    IF(     P$2  ="-","",       IFERROR(  SUMIFS('Cash flow (Q)'!$E60:$CN60,'Cash flow (Q)'!$E$2:$CN$2,P$2,'Cash flow (Q)'!$E$3:$CN$3,"&gt;="&amp;$C$2,'Cash flow (Q)'!$E$3:$CN$3,"&lt;="&amp;$C$3),"błąd")))</f>
        <v>0</v>
      </c>
      <c r="Q60" s="21" t="str">
        <f>IF(          $C$4 &lt;&gt;"-","błąd okresów",    IF(     Q$2  ="-","",       IFERROR(  SUMIFS('Cash flow (Q)'!$E60:$CN60,'Cash flow (Q)'!$E$2:$CN$2,Q$2,'Cash flow (Q)'!$E$3:$CN$3,"&gt;="&amp;$C$2,'Cash flow (Q)'!$E$3:$CN$3,"&lt;="&amp;$C$3),"błąd")))</f>
        <v/>
      </c>
      <c r="R60" s="21" t="str">
        <f>IF(          $C$4 &lt;&gt;"-","błąd okresów",    IF(     R$2  ="-","",       IFERROR(  SUMIFS('Cash flow (Q)'!$E60:$CN60,'Cash flow (Q)'!$E$2:$CN$2,R$2,'Cash flow (Q)'!$E$3:$CN$3,"&gt;="&amp;$C$2,'Cash flow (Q)'!$E$3:$CN$3,"&lt;="&amp;$C$3),"błąd")))</f>
        <v/>
      </c>
      <c r="S60" s="21" t="str">
        <f>IF(          $C$4 &lt;&gt;"-","błąd okresów",    IF(     S$2  ="-","",       IFERROR(  SUMIFS('Cash flow (Q)'!$E60:$CN60,'Cash flow (Q)'!$E$2:$CN$2,S$2,'Cash flow (Q)'!$E$3:$CN$3,"&gt;="&amp;$C$2,'Cash flow (Q)'!$E$3:$CN$3,"&lt;="&amp;$C$3),"błąd")))</f>
        <v/>
      </c>
      <c r="T60" s="21" t="str">
        <f>IF(          $C$4 &lt;&gt;"-","błąd okresów",    IF(     T$2  ="-","",       IFERROR(  SUMIFS('Cash flow (Q)'!$E60:$CN60,'Cash flow (Q)'!$E$2:$CN$2,T$2,'Cash flow (Q)'!$E$3:$CN$3,"&gt;="&amp;$C$2,'Cash flow (Q)'!$E$3:$CN$3,"&lt;="&amp;$C$3),"błąd")))</f>
        <v/>
      </c>
      <c r="U60" s="21" t="str">
        <f>IF(          $C$4 &lt;&gt;"-","błąd okresów",    IF(     U$2  ="-","",       IFERROR(  SUMIFS('Cash flow (Q)'!$E60:$CN60,'Cash flow (Q)'!$E$2:$CN$2,U$2,'Cash flow (Q)'!$E$3:$CN$3,"&gt;="&amp;$C$2,'Cash flow (Q)'!$E$3:$CN$3,"&lt;="&amp;$C$3),"błąd")))</f>
        <v/>
      </c>
      <c r="V60" s="21" t="str">
        <f>IF(          $C$4 &lt;&gt;"-","błąd okresów",    IF(     V$2  ="-","",       IFERROR(  SUMIFS('Cash flow (Q)'!$E60:$CN60,'Cash flow (Q)'!$E$2:$CN$2,V$2,'Cash flow (Q)'!$E$3:$CN$3,"&gt;="&amp;$C$2,'Cash flow (Q)'!$E$3:$CN$3,"&lt;="&amp;$C$3),"błąd")))</f>
        <v/>
      </c>
      <c r="W60" s="21" t="str">
        <f>IF(          $C$4 &lt;&gt;"-","błąd okresów",    IF(     W$2  ="-","",       IFERROR(  SUMIFS('Cash flow (Q)'!$E60:$CN60,'Cash flow (Q)'!$E$2:$CN$2,W$2,'Cash flow (Q)'!$E$3:$CN$3,"&gt;="&amp;$C$2,'Cash flow (Q)'!$E$3:$CN$3,"&lt;="&amp;$C$3),"błąd")))</f>
        <v/>
      </c>
      <c r="X60" s="21" t="str">
        <f>IF(          $C$4 &lt;&gt;"-","błąd okresów",    IF(     X$2  ="-","",       IFERROR(  SUMIFS('Cash flow (Q)'!$E60:$CN60,'Cash flow (Q)'!$E$2:$CN$2,X$2,'Cash flow (Q)'!$E$3:$CN$3,"&gt;="&amp;$C$2,'Cash flow (Q)'!$E$3:$CN$3,"&lt;="&amp;$C$3),"błąd")))</f>
        <v/>
      </c>
      <c r="Y60" s="21" t="str">
        <f>IF(          $C$4 &lt;&gt;"-","błąd okresów",    IF(     Y$2  ="-","",       IFERROR(  SUMIFS('Cash flow (Q)'!$E60:$CN60,'Cash flow (Q)'!$E$2:$CN$2,Y$2,'Cash flow (Q)'!$E$3:$CN$3,"&gt;="&amp;$C$2,'Cash flow (Q)'!$E$3:$CN$3,"&lt;="&amp;$C$3),"błąd")))</f>
        <v/>
      </c>
      <c r="Z60" s="21" t="str">
        <f>IF(          $C$4 &lt;&gt;"-","błąd okresów",    IF(     Z$2  ="-","",       IFERROR(  SUMIFS('Cash flow (Q)'!$E60:$CN60,'Cash flow (Q)'!$E$2:$CN$2,Z$2,'Cash flow (Q)'!$E$3:$CN$3,"&gt;="&amp;$C$2,'Cash flow (Q)'!$E$3:$CN$3,"&lt;="&amp;$C$3),"błąd")))</f>
        <v/>
      </c>
      <c r="AA60" s="80"/>
      <c r="AC60" s="172">
        <f t="shared" ca="1" si="3"/>
        <v>0</v>
      </c>
      <c r="AE60" s="174" t="str">
        <f t="shared" ca="1" si="4"/>
        <v/>
      </c>
    </row>
    <row r="61" spans="2:31">
      <c r="B61" s="14" t="str">
        <f>IF('Cash flow (Q)'!B61="","",'Cash flow (Q)'!B61)</f>
        <v>56.Odsetki</v>
      </c>
      <c r="C61" s="21"/>
      <c r="D61" s="21"/>
      <c r="E61" s="21">
        <f>IF(          $C$4 &lt;&gt;"-","błąd okresów",    IF(     E$2  ="-","",       IFERROR(  SUMIFS('Cash flow (Q)'!$E61:$CN61,'Cash flow (Q)'!$E$2:$CN$2,E$2,'Cash flow (Q)'!$E$3:$CN$3,"&gt;="&amp;$C$2,'Cash flow (Q)'!$E$3:$CN$3,"&lt;="&amp;$C$3),"błąd")))</f>
        <v>-2728</v>
      </c>
      <c r="F61" s="21">
        <f>IF(          $C$4 &lt;&gt;"-","błąd okresów",    IF(     F$2  ="-","",       IFERROR(  SUMIFS('Cash flow (Q)'!$E61:$CN61,'Cash flow (Q)'!$E$2:$CN$2,F$2,'Cash flow (Q)'!$E$3:$CN$3,"&gt;="&amp;$C$2,'Cash flow (Q)'!$E$3:$CN$3,"&lt;="&amp;$C$3),"błąd")))</f>
        <v>-2022</v>
      </c>
      <c r="G61" s="21">
        <f>IF(          $C$4 &lt;&gt;"-","błąd okresów",    IF(     G$2  ="-","",       IFERROR(  SUMIFS('Cash flow (Q)'!$E61:$CN61,'Cash flow (Q)'!$E$2:$CN$2,G$2,'Cash flow (Q)'!$E$3:$CN$3,"&gt;="&amp;$C$2,'Cash flow (Q)'!$E$3:$CN$3,"&lt;="&amp;$C$3),"błąd")))</f>
        <v>-2622</v>
      </c>
      <c r="H61" s="21">
        <f>IF(          $C$4 &lt;&gt;"-","błąd okresów",    IF(     H$2  ="-","",       IFERROR(  SUMIFS('Cash flow (Q)'!$E61:$CN61,'Cash flow (Q)'!$E$2:$CN$2,H$2,'Cash flow (Q)'!$E$3:$CN$3,"&gt;="&amp;$C$2,'Cash flow (Q)'!$E$3:$CN$3,"&lt;="&amp;$C$3),"błąd")))</f>
        <v>-1964</v>
      </c>
      <c r="I61" s="21">
        <f>IF(          $C$4 &lt;&gt;"-","błąd okresów",    IF(     I$2  ="-","",       IFERROR(  SUMIFS('Cash flow (Q)'!$E61:$CN61,'Cash flow (Q)'!$E$2:$CN$2,I$2,'Cash flow (Q)'!$E$3:$CN$3,"&gt;="&amp;$C$2,'Cash flow (Q)'!$E$3:$CN$3,"&lt;="&amp;$C$3),"błąd")))</f>
        <v>-1609</v>
      </c>
      <c r="J61" s="21">
        <f>IF(          $C$4 &lt;&gt;"-","błąd okresów",    IF(     J$2  ="-","",       IFERROR(  SUMIFS('Cash flow (Q)'!$E61:$CN61,'Cash flow (Q)'!$E$2:$CN$2,J$2,'Cash flow (Q)'!$E$3:$CN$3,"&gt;="&amp;$C$2,'Cash flow (Q)'!$E$3:$CN$3,"&lt;="&amp;$C$3),"błąd")))</f>
        <v>-2208</v>
      </c>
      <c r="K61" s="21">
        <f>IF(          $C$4 &lt;&gt;"-","błąd okresów",    IF(     K$2  ="-","",       IFERROR(  SUMIFS('Cash flow (Q)'!$E61:$CN61,'Cash flow (Q)'!$E$2:$CN$2,K$2,'Cash flow (Q)'!$E$3:$CN$3,"&gt;="&amp;$C$2,'Cash flow (Q)'!$E$3:$CN$3,"&lt;="&amp;$C$3),"błąd")))</f>
        <v>-2287</v>
      </c>
      <c r="L61" s="21">
        <f>IF(          $C$4 &lt;&gt;"-","błąd okresów",    IF(     L$2  ="-","",       IFERROR(  SUMIFS('Cash flow (Q)'!$E61:$CN61,'Cash flow (Q)'!$E$2:$CN$2,L$2,'Cash flow (Q)'!$E$3:$CN$3,"&gt;="&amp;$C$2,'Cash flow (Q)'!$E$3:$CN$3,"&lt;="&amp;$C$3),"błąd")))</f>
        <v>-2619</v>
      </c>
      <c r="M61" s="21">
        <f>IF(          $C$4 &lt;&gt;"-","błąd okresów",    IF(     M$2  ="-","",       IFERROR(  SUMIFS('Cash flow (Q)'!$E61:$CN61,'Cash flow (Q)'!$E$2:$CN$2,M$2,'Cash flow (Q)'!$E$3:$CN$3,"&gt;="&amp;$C$2,'Cash flow (Q)'!$E$3:$CN$3,"&lt;="&amp;$C$3),"błąd")))</f>
        <v>-2862</v>
      </c>
      <c r="N61" s="21">
        <f>IF(          $C$4 &lt;&gt;"-","błąd okresów",    IF(     N$2  ="-","",       IFERROR(  SUMIFS('Cash flow (Q)'!$E61:$CN61,'Cash flow (Q)'!$E$2:$CN$2,N$2,'Cash flow (Q)'!$E$3:$CN$3,"&gt;="&amp;$C$2,'Cash flow (Q)'!$E$3:$CN$3,"&lt;="&amp;$C$3),"błąd")))</f>
        <v>-15790</v>
      </c>
      <c r="O61" s="21">
        <f>IF(          $C$4 &lt;&gt;"-","błąd okresów",    IF(     O$2  ="-","",       IFERROR(  SUMIFS('Cash flow (Q)'!$E61:$CN61,'Cash flow (Q)'!$E$2:$CN$2,O$2,'Cash flow (Q)'!$E$3:$CN$3,"&gt;="&amp;$C$2,'Cash flow (Q)'!$E$3:$CN$3,"&lt;="&amp;$C$3),"błąd")))</f>
        <v>-19233</v>
      </c>
      <c r="P61" s="21">
        <f>IF(          $C$4 &lt;&gt;"-","błąd okresów",    IF(     P$2  ="-","",       IFERROR(  SUMIFS('Cash flow (Q)'!$E61:$CN61,'Cash flow (Q)'!$E$2:$CN$2,P$2,'Cash flow (Q)'!$E$3:$CN$3,"&gt;="&amp;$C$2,'Cash flow (Q)'!$E$3:$CN$3,"&lt;="&amp;$C$3),"błąd")))</f>
        <v>-17127</v>
      </c>
      <c r="Q61" s="21" t="str">
        <f>IF(          $C$4 &lt;&gt;"-","błąd okresów",    IF(     Q$2  ="-","",       IFERROR(  SUMIFS('Cash flow (Q)'!$E61:$CN61,'Cash flow (Q)'!$E$2:$CN$2,Q$2,'Cash flow (Q)'!$E$3:$CN$3,"&gt;="&amp;$C$2,'Cash flow (Q)'!$E$3:$CN$3,"&lt;="&amp;$C$3),"błąd")))</f>
        <v/>
      </c>
      <c r="R61" s="21" t="str">
        <f>IF(          $C$4 &lt;&gt;"-","błąd okresów",    IF(     R$2  ="-","",       IFERROR(  SUMIFS('Cash flow (Q)'!$E61:$CN61,'Cash flow (Q)'!$E$2:$CN$2,R$2,'Cash flow (Q)'!$E$3:$CN$3,"&gt;="&amp;$C$2,'Cash flow (Q)'!$E$3:$CN$3,"&lt;="&amp;$C$3),"błąd")))</f>
        <v/>
      </c>
      <c r="S61" s="21" t="str">
        <f>IF(          $C$4 &lt;&gt;"-","błąd okresów",    IF(     S$2  ="-","",       IFERROR(  SUMIFS('Cash flow (Q)'!$E61:$CN61,'Cash flow (Q)'!$E$2:$CN$2,S$2,'Cash flow (Q)'!$E$3:$CN$3,"&gt;="&amp;$C$2,'Cash flow (Q)'!$E$3:$CN$3,"&lt;="&amp;$C$3),"błąd")))</f>
        <v/>
      </c>
      <c r="T61" s="21" t="str">
        <f>IF(          $C$4 &lt;&gt;"-","błąd okresów",    IF(     T$2  ="-","",       IFERROR(  SUMIFS('Cash flow (Q)'!$E61:$CN61,'Cash flow (Q)'!$E$2:$CN$2,T$2,'Cash flow (Q)'!$E$3:$CN$3,"&gt;="&amp;$C$2,'Cash flow (Q)'!$E$3:$CN$3,"&lt;="&amp;$C$3),"błąd")))</f>
        <v/>
      </c>
      <c r="U61" s="21" t="str">
        <f>IF(          $C$4 &lt;&gt;"-","błąd okresów",    IF(     U$2  ="-","",       IFERROR(  SUMIFS('Cash flow (Q)'!$E61:$CN61,'Cash flow (Q)'!$E$2:$CN$2,U$2,'Cash flow (Q)'!$E$3:$CN$3,"&gt;="&amp;$C$2,'Cash flow (Q)'!$E$3:$CN$3,"&lt;="&amp;$C$3),"błąd")))</f>
        <v/>
      </c>
      <c r="V61" s="21" t="str">
        <f>IF(          $C$4 &lt;&gt;"-","błąd okresów",    IF(     V$2  ="-","",       IFERROR(  SUMIFS('Cash flow (Q)'!$E61:$CN61,'Cash flow (Q)'!$E$2:$CN$2,V$2,'Cash flow (Q)'!$E$3:$CN$3,"&gt;="&amp;$C$2,'Cash flow (Q)'!$E$3:$CN$3,"&lt;="&amp;$C$3),"błąd")))</f>
        <v/>
      </c>
      <c r="W61" s="21" t="str">
        <f>IF(          $C$4 &lt;&gt;"-","błąd okresów",    IF(     W$2  ="-","",       IFERROR(  SUMIFS('Cash flow (Q)'!$E61:$CN61,'Cash flow (Q)'!$E$2:$CN$2,W$2,'Cash flow (Q)'!$E$3:$CN$3,"&gt;="&amp;$C$2,'Cash flow (Q)'!$E$3:$CN$3,"&lt;="&amp;$C$3),"błąd")))</f>
        <v/>
      </c>
      <c r="X61" s="21" t="str">
        <f>IF(          $C$4 &lt;&gt;"-","błąd okresów",    IF(     X$2  ="-","",       IFERROR(  SUMIFS('Cash flow (Q)'!$E61:$CN61,'Cash flow (Q)'!$E$2:$CN$2,X$2,'Cash flow (Q)'!$E$3:$CN$3,"&gt;="&amp;$C$2,'Cash flow (Q)'!$E$3:$CN$3,"&lt;="&amp;$C$3),"błąd")))</f>
        <v/>
      </c>
      <c r="Y61" s="21" t="str">
        <f>IF(          $C$4 &lt;&gt;"-","błąd okresów",    IF(     Y$2  ="-","",       IFERROR(  SUMIFS('Cash flow (Q)'!$E61:$CN61,'Cash flow (Q)'!$E$2:$CN$2,Y$2,'Cash flow (Q)'!$E$3:$CN$3,"&gt;="&amp;$C$2,'Cash flow (Q)'!$E$3:$CN$3,"&lt;="&amp;$C$3),"błąd")))</f>
        <v/>
      </c>
      <c r="Z61" s="21" t="str">
        <f>IF(          $C$4 &lt;&gt;"-","błąd okresów",    IF(     Z$2  ="-","",       IFERROR(  SUMIFS('Cash flow (Q)'!$E61:$CN61,'Cash flow (Q)'!$E$2:$CN$2,Z$2,'Cash flow (Q)'!$E$3:$CN$3,"&gt;="&amp;$C$2,'Cash flow (Q)'!$E$3:$CN$3,"&lt;="&amp;$C$3),"błąd")))</f>
        <v/>
      </c>
      <c r="AA61" s="80"/>
      <c r="AC61" s="172">
        <f t="shared" ca="1" si="3"/>
        <v>2106</v>
      </c>
      <c r="AE61" s="174">
        <f t="shared" ca="1" si="4"/>
        <v>0.89050070191857744</v>
      </c>
    </row>
    <row r="62" spans="2:31">
      <c r="B62" s="14" t="str">
        <f>IF('Cash flow (Q)'!B62="","",'Cash flow (Q)'!B62)</f>
        <v>57.Wydatki na nabycie udziałów niekontrolujących</v>
      </c>
      <c r="C62" s="21"/>
      <c r="D62" s="21"/>
      <c r="E62" s="21">
        <f>IF(          $C$4 &lt;&gt;"-","błąd okresów",    IF(     E$2  ="-","",       IFERROR(  SUMIFS('Cash flow (Q)'!$E62:$CN62,'Cash flow (Q)'!$E$2:$CN$2,E$2,'Cash flow (Q)'!$E$3:$CN$3,"&gt;="&amp;$C$2,'Cash flow (Q)'!$E$3:$CN$3,"&lt;="&amp;$C$3),"błąd")))</f>
        <v>-47</v>
      </c>
      <c r="F62" s="21">
        <f>IF(          $C$4 &lt;&gt;"-","błąd okresów",    IF(     F$2  ="-","",       IFERROR(  SUMIFS('Cash flow (Q)'!$E62:$CN62,'Cash flow (Q)'!$E$2:$CN$2,F$2,'Cash flow (Q)'!$E$3:$CN$3,"&gt;="&amp;$C$2,'Cash flow (Q)'!$E$3:$CN$3,"&lt;="&amp;$C$3),"błąd")))</f>
        <v>0</v>
      </c>
      <c r="G62" s="21">
        <f>IF(          $C$4 &lt;&gt;"-","błąd okresów",    IF(     G$2  ="-","",       IFERROR(  SUMIFS('Cash flow (Q)'!$E62:$CN62,'Cash flow (Q)'!$E$2:$CN$2,G$2,'Cash flow (Q)'!$E$3:$CN$3,"&gt;="&amp;$C$2,'Cash flow (Q)'!$E$3:$CN$3,"&lt;="&amp;$C$3),"błąd")))</f>
        <v>0</v>
      </c>
      <c r="H62" s="21">
        <f>IF(          $C$4 &lt;&gt;"-","błąd okresów",    IF(     H$2  ="-","",       IFERROR(  SUMIFS('Cash flow (Q)'!$E62:$CN62,'Cash flow (Q)'!$E$2:$CN$2,H$2,'Cash flow (Q)'!$E$3:$CN$3,"&gt;="&amp;$C$2,'Cash flow (Q)'!$E$3:$CN$3,"&lt;="&amp;$C$3),"błąd")))</f>
        <v>0</v>
      </c>
      <c r="I62" s="21">
        <f>IF(          $C$4 &lt;&gt;"-","błąd okresów",    IF(     I$2  ="-","",       IFERROR(  SUMIFS('Cash flow (Q)'!$E62:$CN62,'Cash flow (Q)'!$E$2:$CN$2,I$2,'Cash flow (Q)'!$E$3:$CN$3,"&gt;="&amp;$C$2,'Cash flow (Q)'!$E$3:$CN$3,"&lt;="&amp;$C$3),"błąd")))</f>
        <v>0</v>
      </c>
      <c r="J62" s="21">
        <f>IF(          $C$4 &lt;&gt;"-","błąd okresów",    IF(     J$2  ="-","",       IFERROR(  SUMIFS('Cash flow (Q)'!$E62:$CN62,'Cash flow (Q)'!$E$2:$CN$2,J$2,'Cash flow (Q)'!$E$3:$CN$3,"&gt;="&amp;$C$2,'Cash flow (Q)'!$E$3:$CN$3,"&lt;="&amp;$C$3),"błąd")))</f>
        <v>-4146</v>
      </c>
      <c r="K62" s="21">
        <f>IF(          $C$4 &lt;&gt;"-","błąd okresów",    IF(     K$2  ="-","",       IFERROR(  SUMIFS('Cash flow (Q)'!$E62:$CN62,'Cash flow (Q)'!$E$2:$CN$2,K$2,'Cash flow (Q)'!$E$3:$CN$3,"&gt;="&amp;$C$2,'Cash flow (Q)'!$E$3:$CN$3,"&lt;="&amp;$C$3),"błąd")))</f>
        <v>0</v>
      </c>
      <c r="L62" s="21">
        <f>IF(          $C$4 &lt;&gt;"-","błąd okresów",    IF(     L$2  ="-","",       IFERROR(  SUMIFS('Cash flow (Q)'!$E62:$CN62,'Cash flow (Q)'!$E$2:$CN$2,L$2,'Cash flow (Q)'!$E$3:$CN$3,"&gt;="&amp;$C$2,'Cash flow (Q)'!$E$3:$CN$3,"&lt;="&amp;$C$3),"błąd")))</f>
        <v>0</v>
      </c>
      <c r="M62" s="21">
        <f>IF(          $C$4 &lt;&gt;"-","błąd okresów",    IF(     M$2  ="-","",       IFERROR(  SUMIFS('Cash flow (Q)'!$E62:$CN62,'Cash flow (Q)'!$E$2:$CN$2,M$2,'Cash flow (Q)'!$E$3:$CN$3,"&gt;="&amp;$C$2,'Cash flow (Q)'!$E$3:$CN$3,"&lt;="&amp;$C$3),"błąd")))</f>
        <v>0</v>
      </c>
      <c r="N62" s="21">
        <f>IF(          $C$4 &lt;&gt;"-","błąd okresów",    IF(     N$2  ="-","",       IFERROR(  SUMIFS('Cash flow (Q)'!$E62:$CN62,'Cash flow (Q)'!$E$2:$CN$2,N$2,'Cash flow (Q)'!$E$3:$CN$3,"&gt;="&amp;$C$2,'Cash flow (Q)'!$E$3:$CN$3,"&lt;="&amp;$C$3),"błąd")))</f>
        <v>0</v>
      </c>
      <c r="O62" s="21">
        <f>IF(          $C$4 &lt;&gt;"-","błąd okresów",    IF(     O$2  ="-","",       IFERROR(  SUMIFS('Cash flow (Q)'!$E62:$CN62,'Cash flow (Q)'!$E$2:$CN$2,O$2,'Cash flow (Q)'!$E$3:$CN$3,"&gt;="&amp;$C$2,'Cash flow (Q)'!$E$3:$CN$3,"&lt;="&amp;$C$3),"błąd")))</f>
        <v>0</v>
      </c>
      <c r="P62" s="21">
        <f>IF(          $C$4 &lt;&gt;"-","błąd okresów",    IF(     P$2  ="-","",       IFERROR(  SUMIFS('Cash flow (Q)'!$E62:$CN62,'Cash flow (Q)'!$E$2:$CN$2,P$2,'Cash flow (Q)'!$E$3:$CN$3,"&gt;="&amp;$C$2,'Cash flow (Q)'!$E$3:$CN$3,"&lt;="&amp;$C$3),"błąd")))</f>
        <v>0</v>
      </c>
      <c r="Q62" s="21" t="str">
        <f>IF(          $C$4 &lt;&gt;"-","błąd okresów",    IF(     Q$2  ="-","",       IFERROR(  SUMIFS('Cash flow (Q)'!$E62:$CN62,'Cash flow (Q)'!$E$2:$CN$2,Q$2,'Cash flow (Q)'!$E$3:$CN$3,"&gt;="&amp;$C$2,'Cash flow (Q)'!$E$3:$CN$3,"&lt;="&amp;$C$3),"błąd")))</f>
        <v/>
      </c>
      <c r="R62" s="21" t="str">
        <f>IF(          $C$4 &lt;&gt;"-","błąd okresów",    IF(     R$2  ="-","",       IFERROR(  SUMIFS('Cash flow (Q)'!$E62:$CN62,'Cash flow (Q)'!$E$2:$CN$2,R$2,'Cash flow (Q)'!$E$3:$CN$3,"&gt;="&amp;$C$2,'Cash flow (Q)'!$E$3:$CN$3,"&lt;="&amp;$C$3),"błąd")))</f>
        <v/>
      </c>
      <c r="S62" s="21" t="str">
        <f>IF(          $C$4 &lt;&gt;"-","błąd okresów",    IF(     S$2  ="-","",       IFERROR(  SUMIFS('Cash flow (Q)'!$E62:$CN62,'Cash flow (Q)'!$E$2:$CN$2,S$2,'Cash flow (Q)'!$E$3:$CN$3,"&gt;="&amp;$C$2,'Cash flow (Q)'!$E$3:$CN$3,"&lt;="&amp;$C$3),"błąd")))</f>
        <v/>
      </c>
      <c r="T62" s="21" t="str">
        <f>IF(          $C$4 &lt;&gt;"-","błąd okresów",    IF(     T$2  ="-","",       IFERROR(  SUMIFS('Cash flow (Q)'!$E62:$CN62,'Cash flow (Q)'!$E$2:$CN$2,T$2,'Cash flow (Q)'!$E$3:$CN$3,"&gt;="&amp;$C$2,'Cash flow (Q)'!$E$3:$CN$3,"&lt;="&amp;$C$3),"błąd")))</f>
        <v/>
      </c>
      <c r="U62" s="21" t="str">
        <f>IF(          $C$4 &lt;&gt;"-","błąd okresów",    IF(     U$2  ="-","",       IFERROR(  SUMIFS('Cash flow (Q)'!$E62:$CN62,'Cash flow (Q)'!$E$2:$CN$2,U$2,'Cash flow (Q)'!$E$3:$CN$3,"&gt;="&amp;$C$2,'Cash flow (Q)'!$E$3:$CN$3,"&lt;="&amp;$C$3),"błąd")))</f>
        <v/>
      </c>
      <c r="V62" s="21" t="str">
        <f>IF(          $C$4 &lt;&gt;"-","błąd okresów",    IF(     V$2  ="-","",       IFERROR(  SUMIFS('Cash flow (Q)'!$E62:$CN62,'Cash flow (Q)'!$E$2:$CN$2,V$2,'Cash flow (Q)'!$E$3:$CN$3,"&gt;="&amp;$C$2,'Cash flow (Q)'!$E$3:$CN$3,"&lt;="&amp;$C$3),"błąd")))</f>
        <v/>
      </c>
      <c r="W62" s="21" t="str">
        <f>IF(          $C$4 &lt;&gt;"-","błąd okresów",    IF(     W$2  ="-","",       IFERROR(  SUMIFS('Cash flow (Q)'!$E62:$CN62,'Cash flow (Q)'!$E$2:$CN$2,W$2,'Cash flow (Q)'!$E$3:$CN$3,"&gt;="&amp;$C$2,'Cash flow (Q)'!$E$3:$CN$3,"&lt;="&amp;$C$3),"błąd")))</f>
        <v/>
      </c>
      <c r="X62" s="21" t="str">
        <f>IF(          $C$4 &lt;&gt;"-","błąd okresów",    IF(     X$2  ="-","",       IFERROR(  SUMIFS('Cash flow (Q)'!$E62:$CN62,'Cash flow (Q)'!$E$2:$CN$2,X$2,'Cash flow (Q)'!$E$3:$CN$3,"&gt;="&amp;$C$2,'Cash flow (Q)'!$E$3:$CN$3,"&lt;="&amp;$C$3),"błąd")))</f>
        <v/>
      </c>
      <c r="Y62" s="21" t="str">
        <f>IF(          $C$4 &lt;&gt;"-","błąd okresów",    IF(     Y$2  ="-","",       IFERROR(  SUMIFS('Cash flow (Q)'!$E62:$CN62,'Cash flow (Q)'!$E$2:$CN$2,Y$2,'Cash flow (Q)'!$E$3:$CN$3,"&gt;="&amp;$C$2,'Cash flow (Q)'!$E$3:$CN$3,"&lt;="&amp;$C$3),"błąd")))</f>
        <v/>
      </c>
      <c r="Z62" s="21" t="str">
        <f>IF(          $C$4 &lt;&gt;"-","błąd okresów",    IF(     Z$2  ="-","",       IFERROR(  SUMIFS('Cash flow (Q)'!$E62:$CN62,'Cash flow (Q)'!$E$2:$CN$2,Z$2,'Cash flow (Q)'!$E$3:$CN$3,"&gt;="&amp;$C$2,'Cash flow (Q)'!$E$3:$CN$3,"&lt;="&amp;$C$3),"błąd")))</f>
        <v/>
      </c>
      <c r="AA62" s="80"/>
      <c r="AC62" s="172">
        <f t="shared" ca="1" si="3"/>
        <v>0</v>
      </c>
      <c r="AE62" s="174" t="str">
        <f t="shared" ca="1" si="4"/>
        <v/>
      </c>
    </row>
    <row r="63" spans="2:31">
      <c r="B63" s="14" t="str">
        <f>IF('Cash flow (Q)'!B63="","",'Cash flow (Q)'!B63)</f>
        <v>58.Dywidendy i świadectwa założycielskie wypłacone</v>
      </c>
      <c r="C63" s="21"/>
      <c r="D63" s="21"/>
      <c r="E63" s="21">
        <f>IF(          $C$4 &lt;&gt;"-","błąd okresów",    IF(     E$2  ="-","",       IFERROR(  SUMIFS('Cash flow (Q)'!$E63:$CN63,'Cash flow (Q)'!$E$2:$CN$2,E$2,'Cash flow (Q)'!$E$3:$CN$3,"&gt;="&amp;$C$2,'Cash flow (Q)'!$E$3:$CN$3,"&lt;="&amp;$C$3),"błąd")))</f>
        <v>-32008</v>
      </c>
      <c r="F63" s="21">
        <f>IF(          $C$4 &lt;&gt;"-","błąd okresów",    IF(     F$2  ="-","",       IFERROR(  SUMIFS('Cash flow (Q)'!$E63:$CN63,'Cash flow (Q)'!$E$2:$CN$2,F$2,'Cash flow (Q)'!$E$3:$CN$3,"&gt;="&amp;$C$2,'Cash flow (Q)'!$E$3:$CN$3,"&lt;="&amp;$C$3),"błąd")))</f>
        <v>-33063</v>
      </c>
      <c r="G63" s="21">
        <f>IF(          $C$4 &lt;&gt;"-","błąd okresów",    IF(     G$2  ="-","",       IFERROR(  SUMIFS('Cash flow (Q)'!$E63:$CN63,'Cash flow (Q)'!$E$2:$CN$2,G$2,'Cash flow (Q)'!$E$3:$CN$3,"&gt;="&amp;$C$2,'Cash flow (Q)'!$E$3:$CN$3,"&lt;="&amp;$C$3),"błąd")))</f>
        <v>-39608</v>
      </c>
      <c r="H63" s="21">
        <f>IF(          $C$4 &lt;&gt;"-","błąd okresów",    IF(     H$2  ="-","",       IFERROR(  SUMIFS('Cash flow (Q)'!$E63:$CN63,'Cash flow (Q)'!$E$2:$CN$2,H$2,'Cash flow (Q)'!$E$3:$CN$3,"&gt;="&amp;$C$2,'Cash flow (Q)'!$E$3:$CN$3,"&lt;="&amp;$C$3),"błąd")))</f>
        <v>-41005</v>
      </c>
      <c r="I63" s="21">
        <f>IF(          $C$4 &lt;&gt;"-","błąd okresów",    IF(     I$2  ="-","",       IFERROR(  SUMIFS('Cash flow (Q)'!$E63:$CN63,'Cash flow (Q)'!$E$2:$CN$2,I$2,'Cash flow (Q)'!$E$3:$CN$3,"&gt;="&amp;$C$2,'Cash flow (Q)'!$E$3:$CN$3,"&lt;="&amp;$C$3),"błąd")))</f>
        <v>-40697</v>
      </c>
      <c r="J63" s="21">
        <f>IF(          $C$4 &lt;&gt;"-","błąd okresów",    IF(     J$2  ="-","",       IFERROR(  SUMIFS('Cash flow (Q)'!$E63:$CN63,'Cash flow (Q)'!$E$2:$CN$2,J$2,'Cash flow (Q)'!$E$3:$CN$3,"&gt;="&amp;$C$2,'Cash flow (Q)'!$E$3:$CN$3,"&lt;="&amp;$C$3),"błąd")))</f>
        <v>-27854</v>
      </c>
      <c r="K63" s="21">
        <f>IF(          $C$4 &lt;&gt;"-","błąd okresów",    IF(     K$2  ="-","",       IFERROR(  SUMIFS('Cash flow (Q)'!$E63:$CN63,'Cash flow (Q)'!$E$2:$CN$2,K$2,'Cash flow (Q)'!$E$3:$CN$3,"&gt;="&amp;$C$2,'Cash flow (Q)'!$E$3:$CN$3,"&lt;="&amp;$C$3),"błąd")))</f>
        <v>-40471</v>
      </c>
      <c r="L63" s="21">
        <f>IF(          $C$4 &lt;&gt;"-","błąd okresów",    IF(     L$2  ="-","",       IFERROR(  SUMIFS('Cash flow (Q)'!$E63:$CN63,'Cash flow (Q)'!$E$2:$CN$2,L$2,'Cash flow (Q)'!$E$3:$CN$3,"&gt;="&amp;$C$2,'Cash flow (Q)'!$E$3:$CN$3,"&lt;="&amp;$C$3),"błąd")))</f>
        <v>-38776</v>
      </c>
      <c r="M63" s="21">
        <f>IF(          $C$4 &lt;&gt;"-","błąd okresów",    IF(     M$2  ="-","",       IFERROR(  SUMIFS('Cash flow (Q)'!$E63:$CN63,'Cash flow (Q)'!$E$2:$CN$2,M$2,'Cash flow (Q)'!$E$3:$CN$3,"&gt;="&amp;$C$2,'Cash flow (Q)'!$E$3:$CN$3,"&lt;="&amp;$C$3),"błąd")))</f>
        <v>-54553</v>
      </c>
      <c r="N63" s="21">
        <f>IF(          $C$4 &lt;&gt;"-","błąd okresów",    IF(     N$2  ="-","",       IFERROR(  SUMIFS('Cash flow (Q)'!$E63:$CN63,'Cash flow (Q)'!$E$2:$CN$2,N$2,'Cash flow (Q)'!$E$3:$CN$3,"&gt;="&amp;$C$2,'Cash flow (Q)'!$E$3:$CN$3,"&lt;="&amp;$C$3),"błąd")))</f>
        <v>-34236</v>
      </c>
      <c r="O63" s="21">
        <f>IF(          $C$4 &lt;&gt;"-","błąd okresów",    IF(     O$2  ="-","",       IFERROR(  SUMIFS('Cash flow (Q)'!$E63:$CN63,'Cash flow (Q)'!$E$2:$CN$2,O$2,'Cash flow (Q)'!$E$3:$CN$3,"&gt;="&amp;$C$2,'Cash flow (Q)'!$E$3:$CN$3,"&lt;="&amp;$C$3),"błąd")))</f>
        <v>-31529</v>
      </c>
      <c r="P63" s="21">
        <f>IF(          $C$4 &lt;&gt;"-","błąd okresów",    IF(     P$2  ="-","",       IFERROR(  SUMIFS('Cash flow (Q)'!$E63:$CN63,'Cash flow (Q)'!$E$2:$CN$2,P$2,'Cash flow (Q)'!$E$3:$CN$3,"&gt;="&amp;$C$2,'Cash flow (Q)'!$E$3:$CN$3,"&lt;="&amp;$C$3),"błąd")))</f>
        <v>-45240</v>
      </c>
      <c r="Q63" s="21" t="str">
        <f>IF(          $C$4 &lt;&gt;"-","błąd okresów",    IF(     Q$2  ="-","",       IFERROR(  SUMIFS('Cash flow (Q)'!$E63:$CN63,'Cash flow (Q)'!$E$2:$CN$2,Q$2,'Cash flow (Q)'!$E$3:$CN$3,"&gt;="&amp;$C$2,'Cash flow (Q)'!$E$3:$CN$3,"&lt;="&amp;$C$3),"błąd")))</f>
        <v/>
      </c>
      <c r="R63" s="21" t="str">
        <f>IF(          $C$4 &lt;&gt;"-","błąd okresów",    IF(     R$2  ="-","",       IFERROR(  SUMIFS('Cash flow (Q)'!$E63:$CN63,'Cash flow (Q)'!$E$2:$CN$2,R$2,'Cash flow (Q)'!$E$3:$CN$3,"&gt;="&amp;$C$2,'Cash flow (Q)'!$E$3:$CN$3,"&lt;="&amp;$C$3),"błąd")))</f>
        <v/>
      </c>
      <c r="S63" s="21" t="str">
        <f>IF(          $C$4 &lt;&gt;"-","błąd okresów",    IF(     S$2  ="-","",       IFERROR(  SUMIFS('Cash flow (Q)'!$E63:$CN63,'Cash flow (Q)'!$E$2:$CN$2,S$2,'Cash flow (Q)'!$E$3:$CN$3,"&gt;="&amp;$C$2,'Cash flow (Q)'!$E$3:$CN$3,"&lt;="&amp;$C$3),"błąd")))</f>
        <v/>
      </c>
      <c r="T63" s="21" t="str">
        <f>IF(          $C$4 &lt;&gt;"-","błąd okresów",    IF(     T$2  ="-","",       IFERROR(  SUMIFS('Cash flow (Q)'!$E63:$CN63,'Cash flow (Q)'!$E$2:$CN$2,T$2,'Cash flow (Q)'!$E$3:$CN$3,"&gt;="&amp;$C$2,'Cash flow (Q)'!$E$3:$CN$3,"&lt;="&amp;$C$3),"błąd")))</f>
        <v/>
      </c>
      <c r="U63" s="21" t="str">
        <f>IF(          $C$4 &lt;&gt;"-","błąd okresów",    IF(     U$2  ="-","",       IFERROR(  SUMIFS('Cash flow (Q)'!$E63:$CN63,'Cash flow (Q)'!$E$2:$CN$2,U$2,'Cash flow (Q)'!$E$3:$CN$3,"&gt;="&amp;$C$2,'Cash flow (Q)'!$E$3:$CN$3,"&lt;="&amp;$C$3),"błąd")))</f>
        <v/>
      </c>
      <c r="V63" s="21" t="str">
        <f>IF(          $C$4 &lt;&gt;"-","błąd okresów",    IF(     V$2  ="-","",       IFERROR(  SUMIFS('Cash flow (Q)'!$E63:$CN63,'Cash flow (Q)'!$E$2:$CN$2,V$2,'Cash flow (Q)'!$E$3:$CN$3,"&gt;="&amp;$C$2,'Cash flow (Q)'!$E$3:$CN$3,"&lt;="&amp;$C$3),"błąd")))</f>
        <v/>
      </c>
      <c r="W63" s="21" t="str">
        <f>IF(          $C$4 &lt;&gt;"-","błąd okresów",    IF(     W$2  ="-","",       IFERROR(  SUMIFS('Cash flow (Q)'!$E63:$CN63,'Cash flow (Q)'!$E$2:$CN$2,W$2,'Cash flow (Q)'!$E$3:$CN$3,"&gt;="&amp;$C$2,'Cash flow (Q)'!$E$3:$CN$3,"&lt;="&amp;$C$3),"błąd")))</f>
        <v/>
      </c>
      <c r="X63" s="21" t="str">
        <f>IF(          $C$4 &lt;&gt;"-","błąd okresów",    IF(     X$2  ="-","",       IFERROR(  SUMIFS('Cash flow (Q)'!$E63:$CN63,'Cash flow (Q)'!$E$2:$CN$2,X$2,'Cash flow (Q)'!$E$3:$CN$3,"&gt;="&amp;$C$2,'Cash flow (Q)'!$E$3:$CN$3,"&lt;="&amp;$C$3),"błąd")))</f>
        <v/>
      </c>
      <c r="Y63" s="21" t="str">
        <f>IF(          $C$4 &lt;&gt;"-","błąd okresów",    IF(     Y$2  ="-","",       IFERROR(  SUMIFS('Cash flow (Q)'!$E63:$CN63,'Cash flow (Q)'!$E$2:$CN$2,Y$2,'Cash flow (Q)'!$E$3:$CN$3,"&gt;="&amp;$C$2,'Cash flow (Q)'!$E$3:$CN$3,"&lt;="&amp;$C$3),"błąd")))</f>
        <v/>
      </c>
      <c r="Z63" s="21" t="str">
        <f>IF(          $C$4 &lt;&gt;"-","błąd okresów",    IF(     Z$2  ="-","",       IFERROR(  SUMIFS('Cash flow (Q)'!$E63:$CN63,'Cash flow (Q)'!$E$2:$CN$2,Z$2,'Cash flow (Q)'!$E$3:$CN$3,"&gt;="&amp;$C$2,'Cash flow (Q)'!$E$3:$CN$3,"&lt;="&amp;$C$3),"błąd")))</f>
        <v/>
      </c>
      <c r="AA63" s="80"/>
      <c r="AC63" s="172">
        <f t="shared" ca="1" si="3"/>
        <v>-13711</v>
      </c>
      <c r="AE63" s="174">
        <f t="shared" ca="1" si="4"/>
        <v>1.4348694852358146</v>
      </c>
    </row>
    <row r="64" spans="2:31" ht="22.5" customHeight="1">
      <c r="B64" s="15" t="str">
        <f>IF('Cash flow (Q)'!B64="","",'Cash flow (Q)'!B64)</f>
        <v>59.Środki pieniężne netto z działalności finansowej</v>
      </c>
      <c r="C64" s="22"/>
      <c r="D64" s="22"/>
      <c r="E64" s="22">
        <f>IF(          $C$4 &lt;&gt;"-","błąd okresów",    IF(     E$2  ="-","",       IFERROR(  SUMIFS('Cash flow (Q)'!$E64:$CN64,'Cash flow (Q)'!$E$2:$CN$2,E$2,'Cash flow (Q)'!$E$3:$CN$3,"&gt;="&amp;$C$2,'Cash flow (Q)'!$E$3:$CN$3,"&lt;="&amp;$C$3),"błąd")))</f>
        <v>-20712</v>
      </c>
      <c r="F64" s="22">
        <f>IF(          $C$4 &lt;&gt;"-","błąd okresów",    IF(     F$2  ="-","",       IFERROR(  SUMIFS('Cash flow (Q)'!$E64:$CN64,'Cash flow (Q)'!$E$2:$CN$2,F$2,'Cash flow (Q)'!$E$3:$CN$3,"&gt;="&amp;$C$2,'Cash flow (Q)'!$E$3:$CN$3,"&lt;="&amp;$C$3),"błąd")))</f>
        <v>-41202</v>
      </c>
      <c r="G64" s="22">
        <f>IF(          $C$4 &lt;&gt;"-","błąd okresów",    IF(     G$2  ="-","",       IFERROR(  SUMIFS('Cash flow (Q)'!$E64:$CN64,'Cash flow (Q)'!$E$2:$CN$2,G$2,'Cash flow (Q)'!$E$3:$CN$3,"&gt;="&amp;$C$2,'Cash flow (Q)'!$E$3:$CN$3,"&lt;="&amp;$C$3),"błąd")))</f>
        <v>-28871</v>
      </c>
      <c r="H64" s="22">
        <f>IF(          $C$4 &lt;&gt;"-","błąd okresów",    IF(     H$2  ="-","",       IFERROR(  SUMIFS('Cash flow (Q)'!$E64:$CN64,'Cash flow (Q)'!$E$2:$CN$2,H$2,'Cash flow (Q)'!$E$3:$CN$3,"&gt;="&amp;$C$2,'Cash flow (Q)'!$E$3:$CN$3,"&lt;="&amp;$C$3),"błąd")))</f>
        <v>-12965</v>
      </c>
      <c r="I64" s="22">
        <f>IF(          $C$4 &lt;&gt;"-","błąd okresów",    IF(     I$2  ="-","",       IFERROR(  SUMIFS('Cash flow (Q)'!$E64:$CN64,'Cash flow (Q)'!$E$2:$CN$2,I$2,'Cash flow (Q)'!$E$3:$CN$3,"&gt;="&amp;$C$2,'Cash flow (Q)'!$E$3:$CN$3,"&lt;="&amp;$C$3),"błąd")))</f>
        <v>-10838</v>
      </c>
      <c r="J64" s="22">
        <f>IF(          $C$4 &lt;&gt;"-","błąd okresów",    IF(     J$2  ="-","",       IFERROR(  SUMIFS('Cash flow (Q)'!$E64:$CN64,'Cash flow (Q)'!$E$2:$CN$2,J$2,'Cash flow (Q)'!$E$3:$CN$3,"&gt;="&amp;$C$2,'Cash flow (Q)'!$E$3:$CN$3,"&lt;="&amp;$C$3),"błąd")))</f>
        <v>2267</v>
      </c>
      <c r="K64" s="22">
        <f>IF(          $C$4 &lt;&gt;"-","błąd okresów",    IF(     K$2  ="-","",       IFERROR(  SUMIFS('Cash flow (Q)'!$E64:$CN64,'Cash flow (Q)'!$E$2:$CN$2,K$2,'Cash flow (Q)'!$E$3:$CN$3,"&gt;="&amp;$C$2,'Cash flow (Q)'!$E$3:$CN$3,"&lt;="&amp;$C$3),"błąd")))</f>
        <v>88055</v>
      </c>
      <c r="L64" s="22">
        <f>IF(          $C$4 &lt;&gt;"-","błąd okresów",    IF(     L$2  ="-","",       IFERROR(  SUMIFS('Cash flow (Q)'!$E64:$CN64,'Cash flow (Q)'!$E$2:$CN$2,L$2,'Cash flow (Q)'!$E$3:$CN$3,"&gt;="&amp;$C$2,'Cash flow (Q)'!$E$3:$CN$3,"&lt;="&amp;$C$3),"błąd")))</f>
        <v>-33811</v>
      </c>
      <c r="M64" s="22">
        <f>IF(          $C$4 &lt;&gt;"-","błąd okresów",    IF(     M$2  ="-","",       IFERROR(  SUMIFS('Cash flow (Q)'!$E64:$CN64,'Cash flow (Q)'!$E$2:$CN$2,M$2,'Cash flow (Q)'!$E$3:$CN$3,"&gt;="&amp;$C$2,'Cash flow (Q)'!$E$3:$CN$3,"&lt;="&amp;$C$3),"błąd")))</f>
        <v>-32038</v>
      </c>
      <c r="N64" s="22">
        <f>IF(          $C$4 &lt;&gt;"-","błąd okresów",    IF(     N$2  ="-","",       IFERROR(  SUMIFS('Cash flow (Q)'!$E64:$CN64,'Cash flow (Q)'!$E$2:$CN$2,N$2,'Cash flow (Q)'!$E$3:$CN$3,"&gt;="&amp;$C$2,'Cash flow (Q)'!$E$3:$CN$3,"&lt;="&amp;$C$3),"błąd")))</f>
        <v>-26484</v>
      </c>
      <c r="O64" s="22">
        <f>IF(          $C$4 &lt;&gt;"-","błąd okresów",    IF(     O$2  ="-","",       IFERROR(  SUMIFS('Cash flow (Q)'!$E64:$CN64,'Cash flow (Q)'!$E$2:$CN$2,O$2,'Cash flow (Q)'!$E$3:$CN$3,"&gt;="&amp;$C$2,'Cash flow (Q)'!$E$3:$CN$3,"&lt;="&amp;$C$3),"błąd")))</f>
        <v>-110313</v>
      </c>
      <c r="P64" s="22">
        <f>IF(          $C$4 &lt;&gt;"-","błąd okresów",    IF(     P$2  ="-","",       IFERROR(  SUMIFS('Cash flow (Q)'!$E64:$CN64,'Cash flow (Q)'!$E$2:$CN$2,P$2,'Cash flow (Q)'!$E$3:$CN$3,"&gt;="&amp;$C$2,'Cash flow (Q)'!$E$3:$CN$3,"&lt;="&amp;$C$3),"błąd")))</f>
        <v>-48597</v>
      </c>
      <c r="Q64" s="22" t="str">
        <f>IF(          $C$4 &lt;&gt;"-","błąd okresów",    IF(     Q$2  ="-","",       IFERROR(  SUMIFS('Cash flow (Q)'!$E64:$CN64,'Cash flow (Q)'!$E$2:$CN$2,Q$2,'Cash flow (Q)'!$E$3:$CN$3,"&gt;="&amp;$C$2,'Cash flow (Q)'!$E$3:$CN$3,"&lt;="&amp;$C$3),"błąd")))</f>
        <v/>
      </c>
      <c r="R64" s="22" t="str">
        <f>IF(          $C$4 &lt;&gt;"-","błąd okresów",    IF(     R$2  ="-","",       IFERROR(  SUMIFS('Cash flow (Q)'!$E64:$CN64,'Cash flow (Q)'!$E$2:$CN$2,R$2,'Cash flow (Q)'!$E$3:$CN$3,"&gt;="&amp;$C$2,'Cash flow (Q)'!$E$3:$CN$3,"&lt;="&amp;$C$3),"błąd")))</f>
        <v/>
      </c>
      <c r="S64" s="22" t="str">
        <f>IF(          $C$4 &lt;&gt;"-","błąd okresów",    IF(     S$2  ="-","",       IFERROR(  SUMIFS('Cash flow (Q)'!$E64:$CN64,'Cash flow (Q)'!$E$2:$CN$2,S$2,'Cash flow (Q)'!$E$3:$CN$3,"&gt;="&amp;$C$2,'Cash flow (Q)'!$E$3:$CN$3,"&lt;="&amp;$C$3),"błąd")))</f>
        <v/>
      </c>
      <c r="T64" s="22" t="str">
        <f>IF(          $C$4 &lt;&gt;"-","błąd okresów",    IF(     T$2  ="-","",       IFERROR(  SUMIFS('Cash flow (Q)'!$E64:$CN64,'Cash flow (Q)'!$E$2:$CN$2,T$2,'Cash flow (Q)'!$E$3:$CN$3,"&gt;="&amp;$C$2,'Cash flow (Q)'!$E$3:$CN$3,"&lt;="&amp;$C$3),"błąd")))</f>
        <v/>
      </c>
      <c r="U64" s="22" t="str">
        <f>IF(          $C$4 &lt;&gt;"-","błąd okresów",    IF(     U$2  ="-","",       IFERROR(  SUMIFS('Cash flow (Q)'!$E64:$CN64,'Cash flow (Q)'!$E$2:$CN$2,U$2,'Cash flow (Q)'!$E$3:$CN$3,"&gt;="&amp;$C$2,'Cash flow (Q)'!$E$3:$CN$3,"&lt;="&amp;$C$3),"błąd")))</f>
        <v/>
      </c>
      <c r="V64" s="22" t="str">
        <f>IF(          $C$4 &lt;&gt;"-","błąd okresów",    IF(     V$2  ="-","",       IFERROR(  SUMIFS('Cash flow (Q)'!$E64:$CN64,'Cash flow (Q)'!$E$2:$CN$2,V$2,'Cash flow (Q)'!$E$3:$CN$3,"&gt;="&amp;$C$2,'Cash flow (Q)'!$E$3:$CN$3,"&lt;="&amp;$C$3),"błąd")))</f>
        <v/>
      </c>
      <c r="W64" s="22" t="str">
        <f>IF(          $C$4 &lt;&gt;"-","błąd okresów",    IF(     W$2  ="-","",       IFERROR(  SUMIFS('Cash flow (Q)'!$E64:$CN64,'Cash flow (Q)'!$E$2:$CN$2,W$2,'Cash flow (Q)'!$E$3:$CN$3,"&gt;="&amp;$C$2,'Cash flow (Q)'!$E$3:$CN$3,"&lt;="&amp;$C$3),"błąd")))</f>
        <v/>
      </c>
      <c r="X64" s="22" t="str">
        <f>IF(          $C$4 &lt;&gt;"-","błąd okresów",    IF(     X$2  ="-","",       IFERROR(  SUMIFS('Cash flow (Q)'!$E64:$CN64,'Cash flow (Q)'!$E$2:$CN$2,X$2,'Cash flow (Q)'!$E$3:$CN$3,"&gt;="&amp;$C$2,'Cash flow (Q)'!$E$3:$CN$3,"&lt;="&amp;$C$3),"błąd")))</f>
        <v/>
      </c>
      <c r="Y64" s="22" t="str">
        <f>IF(          $C$4 &lt;&gt;"-","błąd okresów",    IF(     Y$2  ="-","",       IFERROR(  SUMIFS('Cash flow (Q)'!$E64:$CN64,'Cash flow (Q)'!$E$2:$CN$2,Y$2,'Cash flow (Q)'!$E$3:$CN$3,"&gt;="&amp;$C$2,'Cash flow (Q)'!$E$3:$CN$3,"&lt;="&amp;$C$3),"błąd")))</f>
        <v/>
      </c>
      <c r="Z64" s="22" t="str">
        <f>IF(          $C$4 &lt;&gt;"-","błąd okresów",    IF(     Z$2  ="-","",       IFERROR(  SUMIFS('Cash flow (Q)'!$E64:$CN64,'Cash flow (Q)'!$E$2:$CN$2,Z$2,'Cash flow (Q)'!$E$3:$CN$3,"&gt;="&amp;$C$2,'Cash flow (Q)'!$E$3:$CN$3,"&lt;="&amp;$C$3),"błąd")))</f>
        <v/>
      </c>
      <c r="AA64" s="80"/>
      <c r="AC64" s="172">
        <f t="shared" ca="1" si="3"/>
        <v>61716</v>
      </c>
      <c r="AE64" s="174">
        <f t="shared" ca="1" si="4"/>
        <v>0.44053738000054393</v>
      </c>
    </row>
    <row r="65" spans="2:31" ht="32.25" customHeight="1">
      <c r="B65" s="1" t="str">
        <f>IF('Cash flow (Q)'!B65="","",'Cash flow (Q)'!B65)</f>
        <v/>
      </c>
      <c r="C65" s="37"/>
      <c r="D65" s="37"/>
      <c r="E65" s="37"/>
      <c r="F65" s="37"/>
      <c r="G65" s="37"/>
      <c r="H65" s="37"/>
      <c r="I65" s="37"/>
      <c r="J65" s="37"/>
      <c r="K65" s="37"/>
      <c r="L65" s="37"/>
      <c r="M65" s="37"/>
      <c r="N65" s="37"/>
      <c r="O65" s="37"/>
      <c r="P65" s="37"/>
      <c r="Q65" s="37"/>
      <c r="R65" s="37"/>
      <c r="S65" s="37"/>
      <c r="T65" s="37"/>
      <c r="U65" s="37"/>
      <c r="V65" s="37"/>
      <c r="W65" s="37"/>
      <c r="X65" s="37"/>
      <c r="Y65" s="37"/>
      <c r="Z65" s="37"/>
      <c r="AA65" s="80"/>
      <c r="AC65" s="172" t="str">
        <f t="shared" ca="1" si="3"/>
        <v/>
      </c>
      <c r="AE65" s="174" t="str">
        <f t="shared" ca="1" si="4"/>
        <v/>
      </c>
    </row>
    <row r="66" spans="2:31">
      <c r="B66" s="18" t="str">
        <f>IF('Cash flow (Q)'!B66="","",'Cash flow (Q)'!B66)</f>
        <v>61.Zwiększenie (zmniejszenie) netto stanu środków pieniężnych i ekwiwalentów środków pieniężnych</v>
      </c>
      <c r="C66" s="36"/>
      <c r="D66" s="36"/>
      <c r="E66" s="36">
        <f>IF(          $C$4 &lt;&gt;"-","błąd okresów",    IF(     E$2  ="-","",       IFERROR(  SUMIFS('Cash flow (Q)'!$E66:$CN66,'Cash flow (Q)'!$E$2:$CN$2,E$2,'Cash flow (Q)'!$E$3:$CN$3,"&gt;="&amp;$C$2,'Cash flow (Q)'!$E$3:$CN$3,"&lt;="&amp;$C$3),"błąd")))</f>
        <v>-351</v>
      </c>
      <c r="F66" s="36">
        <f>IF(          $C$4 &lt;&gt;"-","błąd okresów",    IF(     F$2  ="-","",       IFERROR(  SUMIFS('Cash flow (Q)'!$E66:$CN66,'Cash flow (Q)'!$E$2:$CN$2,F$2,'Cash flow (Q)'!$E$3:$CN$3,"&gt;="&amp;$C$2,'Cash flow (Q)'!$E$3:$CN$3,"&lt;="&amp;$C$3),"błąd")))</f>
        <v>-6139</v>
      </c>
      <c r="G66" s="36">
        <f>IF(          $C$4 &lt;&gt;"-","błąd okresów",    IF(     G$2  ="-","",       IFERROR(  SUMIFS('Cash flow (Q)'!$E66:$CN66,'Cash flow (Q)'!$E$2:$CN$2,G$2,'Cash flow (Q)'!$E$3:$CN$3,"&gt;="&amp;$C$2,'Cash flow (Q)'!$E$3:$CN$3,"&lt;="&amp;$C$3),"błąd")))</f>
        <v>4026</v>
      </c>
      <c r="H66" s="36">
        <f>IF(          $C$4 &lt;&gt;"-","błąd okresów",    IF(     H$2  ="-","",       IFERROR(  SUMIFS('Cash flow (Q)'!$E66:$CN66,'Cash flow (Q)'!$E$2:$CN$2,H$2,'Cash flow (Q)'!$E$3:$CN$3,"&gt;="&amp;$C$2,'Cash flow (Q)'!$E$3:$CN$3,"&lt;="&amp;$C$3),"błąd")))</f>
        <v>12757</v>
      </c>
      <c r="I66" s="36">
        <f>IF(          $C$4 &lt;&gt;"-","błąd okresów",    IF(     I$2  ="-","",       IFERROR(  SUMIFS('Cash flow (Q)'!$E66:$CN66,'Cash flow (Q)'!$E$2:$CN$2,I$2,'Cash flow (Q)'!$E$3:$CN$3,"&gt;="&amp;$C$2,'Cash flow (Q)'!$E$3:$CN$3,"&lt;="&amp;$C$3),"błąd")))</f>
        <v>7874</v>
      </c>
      <c r="J66" s="36">
        <f>IF(          $C$4 &lt;&gt;"-","błąd okresów",    IF(     J$2  ="-","",       IFERROR(  SUMIFS('Cash flow (Q)'!$E66:$CN66,'Cash flow (Q)'!$E$2:$CN$2,J$2,'Cash flow (Q)'!$E$3:$CN$3,"&gt;="&amp;$C$2,'Cash flow (Q)'!$E$3:$CN$3,"&lt;="&amp;$C$3),"błąd")))</f>
        <v>5577</v>
      </c>
      <c r="K66" s="36">
        <f>IF(          $C$4 &lt;&gt;"-","błąd okresów",    IF(     K$2  ="-","",       IFERROR(  SUMIFS('Cash flow (Q)'!$E66:$CN66,'Cash flow (Q)'!$E$2:$CN$2,K$2,'Cash flow (Q)'!$E$3:$CN$3,"&gt;="&amp;$C$2,'Cash flow (Q)'!$E$3:$CN$3,"&lt;="&amp;$C$3),"błąd")))</f>
        <v>20532</v>
      </c>
      <c r="L66" s="36">
        <f>IF(          $C$4 &lt;&gt;"-","błąd okresów",    IF(     L$2  ="-","",       IFERROR(  SUMIFS('Cash flow (Q)'!$E66:$CN66,'Cash flow (Q)'!$E$2:$CN$2,L$2,'Cash flow (Q)'!$E$3:$CN$3,"&gt;="&amp;$C$2,'Cash flow (Q)'!$E$3:$CN$3,"&lt;="&amp;$C$3),"błąd")))</f>
        <v>2963</v>
      </c>
      <c r="M66" s="36">
        <f>IF(          $C$4 &lt;&gt;"-","błąd okresów",    IF(     M$2  ="-","",       IFERROR(  SUMIFS('Cash flow (Q)'!$E66:$CN66,'Cash flow (Q)'!$E$2:$CN$2,M$2,'Cash flow (Q)'!$E$3:$CN$3,"&gt;="&amp;$C$2,'Cash flow (Q)'!$E$3:$CN$3,"&lt;="&amp;$C$3),"błąd")))</f>
        <v>-1669</v>
      </c>
      <c r="N66" s="36">
        <f>IF(          $C$4 &lt;&gt;"-","błąd okresów",    IF(     N$2  ="-","",       IFERROR(  SUMIFS('Cash flow (Q)'!$E66:$CN66,'Cash flow (Q)'!$E$2:$CN$2,N$2,'Cash flow (Q)'!$E$3:$CN$3,"&gt;="&amp;$C$2,'Cash flow (Q)'!$E$3:$CN$3,"&lt;="&amp;$C$3),"błąd")))</f>
        <v>9701</v>
      </c>
      <c r="O66" s="36">
        <f>IF(          $C$4 &lt;&gt;"-","błąd okresów",    IF(     O$2  ="-","",       IFERROR(  SUMIFS('Cash flow (Q)'!$E66:$CN66,'Cash flow (Q)'!$E$2:$CN$2,O$2,'Cash flow (Q)'!$E$3:$CN$3,"&gt;="&amp;$C$2,'Cash flow (Q)'!$E$3:$CN$3,"&lt;="&amp;$C$3),"błąd")))</f>
        <v>41420</v>
      </c>
      <c r="P66" s="36">
        <f>IF(          $C$4 &lt;&gt;"-","błąd okresów",    IF(     P$2  ="-","",       IFERROR(  SUMIFS('Cash flow (Q)'!$E66:$CN66,'Cash flow (Q)'!$E$2:$CN$2,P$2,'Cash flow (Q)'!$E$3:$CN$3,"&gt;="&amp;$C$2,'Cash flow (Q)'!$E$3:$CN$3,"&lt;="&amp;$C$3),"błąd")))</f>
        <v>-998</v>
      </c>
      <c r="Q66" s="36" t="str">
        <f>IF(          $C$4 &lt;&gt;"-","błąd okresów",    IF(     Q$2  ="-","",       IFERROR(  SUMIFS('Cash flow (Q)'!$E66:$CN66,'Cash flow (Q)'!$E$2:$CN$2,Q$2,'Cash flow (Q)'!$E$3:$CN$3,"&gt;="&amp;$C$2,'Cash flow (Q)'!$E$3:$CN$3,"&lt;="&amp;$C$3),"błąd")))</f>
        <v/>
      </c>
      <c r="R66" s="36" t="str">
        <f>IF(          $C$4 &lt;&gt;"-","błąd okresów",    IF(     R$2  ="-","",       IFERROR(  SUMIFS('Cash flow (Q)'!$E66:$CN66,'Cash flow (Q)'!$E$2:$CN$2,R$2,'Cash flow (Q)'!$E$3:$CN$3,"&gt;="&amp;$C$2,'Cash flow (Q)'!$E$3:$CN$3,"&lt;="&amp;$C$3),"błąd")))</f>
        <v/>
      </c>
      <c r="S66" s="36" t="str">
        <f>IF(          $C$4 &lt;&gt;"-","błąd okresów",    IF(     S$2  ="-","",       IFERROR(  SUMIFS('Cash flow (Q)'!$E66:$CN66,'Cash flow (Q)'!$E$2:$CN$2,S$2,'Cash flow (Q)'!$E$3:$CN$3,"&gt;="&amp;$C$2,'Cash flow (Q)'!$E$3:$CN$3,"&lt;="&amp;$C$3),"błąd")))</f>
        <v/>
      </c>
      <c r="T66" s="36" t="str">
        <f>IF(          $C$4 &lt;&gt;"-","błąd okresów",    IF(     T$2  ="-","",       IFERROR(  SUMIFS('Cash flow (Q)'!$E66:$CN66,'Cash flow (Q)'!$E$2:$CN$2,T$2,'Cash flow (Q)'!$E$3:$CN$3,"&gt;="&amp;$C$2,'Cash flow (Q)'!$E$3:$CN$3,"&lt;="&amp;$C$3),"błąd")))</f>
        <v/>
      </c>
      <c r="U66" s="36" t="str">
        <f>IF(          $C$4 &lt;&gt;"-","błąd okresów",    IF(     U$2  ="-","",       IFERROR(  SUMIFS('Cash flow (Q)'!$E66:$CN66,'Cash flow (Q)'!$E$2:$CN$2,U$2,'Cash flow (Q)'!$E$3:$CN$3,"&gt;="&amp;$C$2,'Cash flow (Q)'!$E$3:$CN$3,"&lt;="&amp;$C$3),"błąd")))</f>
        <v/>
      </c>
      <c r="V66" s="36" t="str">
        <f>IF(          $C$4 &lt;&gt;"-","błąd okresów",    IF(     V$2  ="-","",       IFERROR(  SUMIFS('Cash flow (Q)'!$E66:$CN66,'Cash flow (Q)'!$E$2:$CN$2,V$2,'Cash flow (Q)'!$E$3:$CN$3,"&gt;="&amp;$C$2,'Cash flow (Q)'!$E$3:$CN$3,"&lt;="&amp;$C$3),"błąd")))</f>
        <v/>
      </c>
      <c r="W66" s="36" t="str">
        <f>IF(          $C$4 &lt;&gt;"-","błąd okresów",    IF(     W$2  ="-","",       IFERROR(  SUMIFS('Cash flow (Q)'!$E66:$CN66,'Cash flow (Q)'!$E$2:$CN$2,W$2,'Cash flow (Q)'!$E$3:$CN$3,"&gt;="&amp;$C$2,'Cash flow (Q)'!$E$3:$CN$3,"&lt;="&amp;$C$3),"błąd")))</f>
        <v/>
      </c>
      <c r="X66" s="36" t="str">
        <f>IF(          $C$4 &lt;&gt;"-","błąd okresów",    IF(     X$2  ="-","",       IFERROR(  SUMIFS('Cash flow (Q)'!$E66:$CN66,'Cash flow (Q)'!$E$2:$CN$2,X$2,'Cash flow (Q)'!$E$3:$CN$3,"&gt;="&amp;$C$2,'Cash flow (Q)'!$E$3:$CN$3,"&lt;="&amp;$C$3),"błąd")))</f>
        <v/>
      </c>
      <c r="Y66" s="36" t="str">
        <f>IF(          $C$4 &lt;&gt;"-","błąd okresów",    IF(     Y$2  ="-","",       IFERROR(  SUMIFS('Cash flow (Q)'!$E66:$CN66,'Cash flow (Q)'!$E$2:$CN$2,Y$2,'Cash flow (Q)'!$E$3:$CN$3,"&gt;="&amp;$C$2,'Cash flow (Q)'!$E$3:$CN$3,"&lt;="&amp;$C$3),"błąd")))</f>
        <v/>
      </c>
      <c r="Z66" s="36" t="str">
        <f>IF(          $C$4 &lt;&gt;"-","błąd okresów",    IF(     Z$2  ="-","",       IFERROR(  SUMIFS('Cash flow (Q)'!$E66:$CN66,'Cash flow (Q)'!$E$2:$CN$2,Z$2,'Cash flow (Q)'!$E$3:$CN$3,"&gt;="&amp;$C$2,'Cash flow (Q)'!$E$3:$CN$3,"&lt;="&amp;$C$3),"błąd")))</f>
        <v/>
      </c>
      <c r="AA66" s="80"/>
      <c r="AC66" s="172">
        <f t="shared" ca="1" si="3"/>
        <v>-42418</v>
      </c>
      <c r="AE66" s="174">
        <f t="shared" ca="1" si="4"/>
        <v>-2.4094640270400772E-2</v>
      </c>
    </row>
    <row r="67" spans="2:31">
      <c r="B67" s="18" t="str">
        <f>IF('Cash flow (Q)'!B67="","",'Cash flow (Q)'!B67)</f>
        <v>62.Środki pieniężne i ich ekwiwalenty na początek okresu</v>
      </c>
      <c r="C67" s="36"/>
      <c r="D67" s="36"/>
      <c r="E67" s="85">
        <f ca="1">IF($C$4="-",Func_CF_got_początkowa,"błąd okresów")</f>
        <v>17490</v>
      </c>
      <c r="F67" s="85">
        <f ca="1">IF($C$4="-",Func_CF_got_początkowa,"błąd okresów")</f>
        <v>24296</v>
      </c>
      <c r="G67" s="85">
        <f ca="1">IF($C$4="-",Func_CF_got_początkowa,"błąd okresów")</f>
        <v>13424</v>
      </c>
      <c r="H67" s="85">
        <f ca="1">IF($C$4="-",Func_CF_got_początkowa,"błąd okresów")</f>
        <v>11057</v>
      </c>
      <c r="I67" s="85">
        <f ca="1">IF($C$4="-",Func_CF_got_początkowa,"błąd okresów")</f>
        <v>9588</v>
      </c>
      <c r="J67" s="85">
        <f ca="1">IF($C$4="-",Func_CF_got_początkowa,"błąd okresów")</f>
        <v>21444</v>
      </c>
      <c r="K67" s="85">
        <f ca="1">IF($C$4="-",Func_CF_got_początkowa,"błąd okresów")</f>
        <v>5563</v>
      </c>
      <c r="L67" s="85">
        <f ca="1">IF($C$4="-",Func_CF_got_początkowa,"błąd okresów")</f>
        <v>36337</v>
      </c>
      <c r="M67" s="85">
        <f ca="1">IF($C$4="-",Func_CF_got_początkowa,"błąd okresów")</f>
        <v>15513</v>
      </c>
      <c r="N67" s="85">
        <f ca="1">IF($C$4="-",Func_CF_got_początkowa,"błąd okresów")</f>
        <v>16190</v>
      </c>
      <c r="O67" s="85">
        <f ca="1">IF($C$4="-",Func_CF_got_początkowa,"błąd okresów")</f>
        <v>19916</v>
      </c>
      <c r="P67" s="85">
        <f ca="1">IF($C$4="-",Func_CF_got_początkowa,"błąd okresów")</f>
        <v>65665</v>
      </c>
      <c r="Q67" s="85" t="str">
        <f ca="1">IF($C$4="-",Func_CF_got_początkowa,"błąd okresów")</f>
        <v/>
      </c>
      <c r="R67" s="85" t="str">
        <f ca="1">IF($C$4="-",Func_CF_got_początkowa,"błąd okresów")</f>
        <v/>
      </c>
      <c r="S67" s="85" t="str">
        <f ca="1">IF($C$4="-",Func_CF_got_początkowa,"błąd okresów")</f>
        <v/>
      </c>
      <c r="T67" s="85" t="str">
        <f ca="1">IF($C$4="-",Func_CF_got_początkowa,"błąd okresów")</f>
        <v/>
      </c>
      <c r="U67" s="85" t="str">
        <f ca="1">IF($C$4="-",Func_CF_got_początkowa,"błąd okresów")</f>
        <v/>
      </c>
      <c r="V67" s="85" t="str">
        <f ca="1">IF($C$4="-",Func_CF_got_początkowa,"błąd okresów")</f>
        <v/>
      </c>
      <c r="W67" s="85" t="str">
        <f ca="1">IF($C$4="-",Func_CF_got_początkowa,"błąd okresów")</f>
        <v/>
      </c>
      <c r="X67" s="85" t="str">
        <f ca="1">IF($C$4="-",Func_CF_got_początkowa,"błąd okresów")</f>
        <v/>
      </c>
      <c r="Y67" s="85" t="str">
        <f ca="1">IF($C$4="-",Func_CF_got_początkowa,"błąd okresów")</f>
        <v/>
      </c>
      <c r="Z67" s="85" t="str">
        <f ca="1">IF($C$4="-",Func_CF_got_początkowa,"błąd okresów")</f>
        <v/>
      </c>
      <c r="AA67" s="80"/>
      <c r="AC67" s="172">
        <f t="shared" ca="1" si="3"/>
        <v>45749</v>
      </c>
      <c r="AE67" s="174">
        <f t="shared" ca="1" si="4"/>
        <v>3.2970978108053828</v>
      </c>
    </row>
    <row r="68" spans="2:31">
      <c r="B68" s="1" t="str">
        <f>IF('Cash flow (Q)'!B68="","",'Cash flow (Q)'!B68)</f>
        <v>63.Różnice kursowe (+włączenie do konsolidacji spółki zależnej)</v>
      </c>
      <c r="C68" s="21"/>
      <c r="D68" s="21"/>
      <c r="E68" s="21">
        <f>IF(          $C$4 &lt;&gt;"-","błąd okresów",    IF(     E$2  ="-","",       IFERROR(  SUMIFS('Cash flow (Q)'!$E68:$CN68,'Cash flow (Q)'!$E$2:$CN$2,E$2,'Cash flow (Q)'!$E$3:$CN$3,"&gt;="&amp;$C$2,'Cash flow (Q)'!$E$3:$CN$3,"&lt;="&amp;$C$3),"błąd")))</f>
        <v>0</v>
      </c>
      <c r="F68" s="21">
        <f>IF(          $C$4 &lt;&gt;"-","błąd okresów",    IF(     F$2  ="-","",       IFERROR(  SUMIFS('Cash flow (Q)'!$E68:$CN68,'Cash flow (Q)'!$E$2:$CN$2,F$2,'Cash flow (Q)'!$E$3:$CN$3,"&gt;="&amp;$C$2,'Cash flow (Q)'!$E$3:$CN$3,"&lt;="&amp;$C$3),"błąd")))</f>
        <v>0</v>
      </c>
      <c r="G68" s="21">
        <f>IF(          $C$4 &lt;&gt;"-","błąd okresów",    IF(     G$2  ="-","",       IFERROR(  SUMIFS('Cash flow (Q)'!$E68:$CN68,'Cash flow (Q)'!$E$2:$CN$2,G$2,'Cash flow (Q)'!$E$3:$CN$3,"&gt;="&amp;$C$2,'Cash flow (Q)'!$E$3:$CN$3,"&lt;="&amp;$C$3),"błąd")))</f>
        <v>0</v>
      </c>
      <c r="H68" s="21">
        <f>IF(          $C$4 &lt;&gt;"-","błąd okresów",    IF(     H$2  ="-","",       IFERROR(  SUMIFS('Cash flow (Q)'!$E68:$CN68,'Cash flow (Q)'!$E$2:$CN$2,H$2,'Cash flow (Q)'!$E$3:$CN$3,"&gt;="&amp;$C$2,'Cash flow (Q)'!$E$3:$CN$3,"&lt;="&amp;$C$3),"błąd")))</f>
        <v>0</v>
      </c>
      <c r="I68" s="21">
        <f>IF(          $C$4 &lt;&gt;"-","błąd okresów",    IF(     I$2  ="-","",       IFERROR(  SUMIFS('Cash flow (Q)'!$E68:$CN68,'Cash flow (Q)'!$E$2:$CN$2,I$2,'Cash flow (Q)'!$E$3:$CN$3,"&gt;="&amp;$C$2,'Cash flow (Q)'!$E$3:$CN$3,"&lt;="&amp;$C$3),"błąd")))</f>
        <v>0</v>
      </c>
      <c r="J68" s="21">
        <f>IF(          $C$4 &lt;&gt;"-","błąd okresów",    IF(     J$2  ="-","",       IFERROR(  SUMIFS('Cash flow (Q)'!$E68:$CN68,'Cash flow (Q)'!$E$2:$CN$2,J$2,'Cash flow (Q)'!$E$3:$CN$3,"&gt;="&amp;$C$2,'Cash flow (Q)'!$E$3:$CN$3,"&lt;="&amp;$C$3),"błąd")))</f>
        <v>41.77093</v>
      </c>
      <c r="K68" s="21">
        <f>IF(          $C$4 &lt;&gt;"-","błąd okresów",    IF(     K$2  ="-","",       IFERROR(  SUMIFS('Cash flow (Q)'!$E68:$CN68,'Cash flow (Q)'!$E$2:$CN$2,K$2,'Cash flow (Q)'!$E$3:$CN$3,"&gt;="&amp;$C$2,'Cash flow (Q)'!$E$3:$CN$3,"&lt;="&amp;$C$3),"błąd")))</f>
        <v>7838</v>
      </c>
      <c r="L68" s="21">
        <f>IF(          $C$4 &lt;&gt;"-","błąd okresów",    IF(     L$2  ="-","",       IFERROR(  SUMIFS('Cash flow (Q)'!$E68:$CN68,'Cash flow (Q)'!$E$2:$CN$2,L$2,'Cash flow (Q)'!$E$3:$CN$3,"&gt;="&amp;$C$2,'Cash flow (Q)'!$E$3:$CN$3,"&lt;="&amp;$C$3),"błąd")))</f>
        <v>0</v>
      </c>
      <c r="M68" s="21">
        <f>IF(          $C$4 &lt;&gt;"-","błąd okresów",    IF(     M$2  ="-","",       IFERROR(  SUMIFS('Cash flow (Q)'!$E68:$CN68,'Cash flow (Q)'!$E$2:$CN$2,M$2,'Cash flow (Q)'!$E$3:$CN$3,"&gt;="&amp;$C$2,'Cash flow (Q)'!$E$3:$CN$3,"&lt;="&amp;$C$3),"błąd")))</f>
        <v>0</v>
      </c>
      <c r="N68" s="21">
        <f>IF(          $C$4 &lt;&gt;"-","błąd okresów",    IF(     N$2  ="-","",       IFERROR(  SUMIFS('Cash flow (Q)'!$E68:$CN68,'Cash flow (Q)'!$E$2:$CN$2,N$2,'Cash flow (Q)'!$E$3:$CN$3,"&gt;="&amp;$C$2,'Cash flow (Q)'!$E$3:$CN$3,"&lt;="&amp;$C$3),"błąd")))</f>
        <v>0</v>
      </c>
      <c r="O68" s="21">
        <f>IF(          $C$4 &lt;&gt;"-","błąd okresów",    IF(     O$2  ="-","",       IFERROR(  SUMIFS('Cash flow (Q)'!$E68:$CN68,'Cash flow (Q)'!$E$2:$CN$2,O$2,'Cash flow (Q)'!$E$3:$CN$3,"&gt;="&amp;$C$2,'Cash flow (Q)'!$E$3:$CN$3,"&lt;="&amp;$C$3),"błąd")))</f>
        <v>0</v>
      </c>
      <c r="P68" s="21">
        <f>IF(          $C$4 &lt;&gt;"-","błąd okresów",    IF(     P$2  ="-","",       IFERROR(  SUMIFS('Cash flow (Q)'!$E68:$CN68,'Cash flow (Q)'!$E$2:$CN$2,P$2,'Cash flow (Q)'!$E$3:$CN$3,"&gt;="&amp;$C$2,'Cash flow (Q)'!$E$3:$CN$3,"&lt;="&amp;$C$3),"błąd")))</f>
        <v>0</v>
      </c>
      <c r="Q68" s="21" t="str">
        <f>IF(          $C$4 &lt;&gt;"-","błąd okresów",    IF(     Q$2  ="-","",       IFERROR(  SUMIFS('Cash flow (Q)'!$E68:$CN68,'Cash flow (Q)'!$E$2:$CN$2,Q$2,'Cash flow (Q)'!$E$3:$CN$3,"&gt;="&amp;$C$2,'Cash flow (Q)'!$E$3:$CN$3,"&lt;="&amp;$C$3),"błąd")))</f>
        <v/>
      </c>
      <c r="R68" s="21" t="str">
        <f>IF(          $C$4 &lt;&gt;"-","błąd okresów",    IF(     R$2  ="-","",       IFERROR(  SUMIFS('Cash flow (Q)'!$E68:$CN68,'Cash flow (Q)'!$E$2:$CN$2,R$2,'Cash flow (Q)'!$E$3:$CN$3,"&gt;="&amp;$C$2,'Cash flow (Q)'!$E$3:$CN$3,"&lt;="&amp;$C$3),"błąd")))</f>
        <v/>
      </c>
      <c r="S68" s="21" t="str">
        <f>IF(          $C$4 &lt;&gt;"-","błąd okresów",    IF(     S$2  ="-","",       IFERROR(  SUMIFS('Cash flow (Q)'!$E68:$CN68,'Cash flow (Q)'!$E$2:$CN$2,S$2,'Cash flow (Q)'!$E$3:$CN$3,"&gt;="&amp;$C$2,'Cash flow (Q)'!$E$3:$CN$3,"&lt;="&amp;$C$3),"błąd")))</f>
        <v/>
      </c>
      <c r="T68" s="21" t="str">
        <f>IF(          $C$4 &lt;&gt;"-","błąd okresów",    IF(     T$2  ="-","",       IFERROR(  SUMIFS('Cash flow (Q)'!$E68:$CN68,'Cash flow (Q)'!$E$2:$CN$2,T$2,'Cash flow (Q)'!$E$3:$CN$3,"&gt;="&amp;$C$2,'Cash flow (Q)'!$E$3:$CN$3,"&lt;="&amp;$C$3),"błąd")))</f>
        <v/>
      </c>
      <c r="U68" s="21" t="str">
        <f>IF(          $C$4 &lt;&gt;"-","błąd okresów",    IF(     U$2  ="-","",       IFERROR(  SUMIFS('Cash flow (Q)'!$E68:$CN68,'Cash flow (Q)'!$E$2:$CN$2,U$2,'Cash flow (Q)'!$E$3:$CN$3,"&gt;="&amp;$C$2,'Cash flow (Q)'!$E$3:$CN$3,"&lt;="&amp;$C$3),"błąd")))</f>
        <v/>
      </c>
      <c r="V68" s="21" t="str">
        <f>IF(          $C$4 &lt;&gt;"-","błąd okresów",    IF(     V$2  ="-","",       IFERROR(  SUMIFS('Cash flow (Q)'!$E68:$CN68,'Cash flow (Q)'!$E$2:$CN$2,V$2,'Cash flow (Q)'!$E$3:$CN$3,"&gt;="&amp;$C$2,'Cash flow (Q)'!$E$3:$CN$3,"&lt;="&amp;$C$3),"błąd")))</f>
        <v/>
      </c>
      <c r="W68" s="21" t="str">
        <f>IF(          $C$4 &lt;&gt;"-","błąd okresów",    IF(     W$2  ="-","",       IFERROR(  SUMIFS('Cash flow (Q)'!$E68:$CN68,'Cash flow (Q)'!$E$2:$CN$2,W$2,'Cash flow (Q)'!$E$3:$CN$3,"&gt;="&amp;$C$2,'Cash flow (Q)'!$E$3:$CN$3,"&lt;="&amp;$C$3),"błąd")))</f>
        <v/>
      </c>
      <c r="X68" s="21" t="str">
        <f>IF(          $C$4 &lt;&gt;"-","błąd okresów",    IF(     X$2  ="-","",       IFERROR(  SUMIFS('Cash flow (Q)'!$E68:$CN68,'Cash flow (Q)'!$E$2:$CN$2,X$2,'Cash flow (Q)'!$E$3:$CN$3,"&gt;="&amp;$C$2,'Cash flow (Q)'!$E$3:$CN$3,"&lt;="&amp;$C$3),"błąd")))</f>
        <v/>
      </c>
      <c r="Y68" s="21" t="str">
        <f>IF(          $C$4 &lt;&gt;"-","błąd okresów",    IF(     Y$2  ="-","",       IFERROR(  SUMIFS('Cash flow (Q)'!$E68:$CN68,'Cash flow (Q)'!$E$2:$CN$2,Y$2,'Cash flow (Q)'!$E$3:$CN$3,"&gt;="&amp;$C$2,'Cash flow (Q)'!$E$3:$CN$3,"&lt;="&amp;$C$3),"błąd")))</f>
        <v/>
      </c>
      <c r="Z68" s="21" t="str">
        <f>IF(          $C$4 &lt;&gt;"-","błąd okresów",    IF(     Z$2  ="-","",       IFERROR(  SUMIFS('Cash flow (Q)'!$E68:$CN68,'Cash flow (Q)'!$E$2:$CN$2,Z$2,'Cash flow (Q)'!$E$3:$CN$3,"&gt;="&amp;$C$2,'Cash flow (Q)'!$E$3:$CN$3,"&lt;="&amp;$C$3),"błąd")))</f>
        <v/>
      </c>
      <c r="AA68" s="80"/>
      <c r="AC68" s="172">
        <f t="shared" ca="1" si="3"/>
        <v>0</v>
      </c>
      <c r="AE68" s="174" t="str">
        <f t="shared" ca="1" si="4"/>
        <v/>
      </c>
    </row>
    <row r="69" spans="2:31">
      <c r="B69" s="14" t="str">
        <f>IF('Cash flow (Q)'!B69="","",'Cash flow (Q)'!B69)</f>
        <v>64.Różnice kursowe z przeliczenia jednostek zagranicznych</v>
      </c>
      <c r="C69" s="21"/>
      <c r="D69" s="21"/>
      <c r="E69" s="21">
        <f>IF(          $C$4 &lt;&gt;"-","błąd okresów",    IF(     E$2  ="-","",       IFERROR(  SUMIFS('Cash flow (Q)'!$E69:$CN69,'Cash flow (Q)'!$E$2:$CN$2,E$2,'Cash flow (Q)'!$E$3:$CN$3,"&gt;="&amp;$C$2,'Cash flow (Q)'!$E$3:$CN$3,"&lt;="&amp;$C$3),"błąd")))</f>
        <v>-334</v>
      </c>
      <c r="F69" s="21">
        <f>IF(          $C$4 &lt;&gt;"-","błąd okresów",    IF(     F$2  ="-","",       IFERROR(  SUMIFS('Cash flow (Q)'!$E69:$CN69,'Cash flow (Q)'!$E$2:$CN$2,F$2,'Cash flow (Q)'!$E$3:$CN$3,"&gt;="&amp;$C$2,'Cash flow (Q)'!$E$3:$CN$3,"&lt;="&amp;$C$3),"błąd")))</f>
        <v>-233</v>
      </c>
      <c r="G69" s="21">
        <f>IF(          $C$4 &lt;&gt;"-","błąd okresów",    IF(     G$2  ="-","",       IFERROR(  SUMIFS('Cash flow (Q)'!$E69:$CN69,'Cash flow (Q)'!$E$2:$CN$2,G$2,'Cash flow (Q)'!$E$3:$CN$3,"&gt;="&amp;$C$2,'Cash flow (Q)'!$E$3:$CN$3,"&lt;="&amp;$C$3),"błąd")))</f>
        <v>-556</v>
      </c>
      <c r="H69" s="21">
        <f>IF(          $C$4 &lt;&gt;"-","błąd okresów",    IF(     H$2  ="-","",       IFERROR(  SUMIFS('Cash flow (Q)'!$E69:$CN69,'Cash flow (Q)'!$E$2:$CN$2,H$2,'Cash flow (Q)'!$E$3:$CN$3,"&gt;="&amp;$C$2,'Cash flow (Q)'!$E$3:$CN$3,"&lt;="&amp;$C$3),"błąd")))</f>
        <v>-369</v>
      </c>
      <c r="I69" s="21">
        <f>IF(          $C$4 &lt;&gt;"-","błąd okresów",    IF(     I$2  ="-","",       IFERROR(  SUMIFS('Cash flow (Q)'!$E69:$CN69,'Cash flow (Q)'!$E$2:$CN$2,I$2,'Cash flow (Q)'!$E$3:$CN$3,"&gt;="&amp;$C$2,'Cash flow (Q)'!$E$3:$CN$3,"&lt;="&amp;$C$3),"błąd")))</f>
        <v>-327</v>
      </c>
      <c r="J69" s="21">
        <f>IF(          $C$4 &lt;&gt;"-","błąd okresów",    IF(     J$2  ="-","",       IFERROR(  SUMIFS('Cash flow (Q)'!$E69:$CN69,'Cash flow (Q)'!$E$2:$CN$2,J$2,'Cash flow (Q)'!$E$3:$CN$3,"&gt;="&amp;$C$2,'Cash flow (Q)'!$E$3:$CN$3,"&lt;="&amp;$C$3),"błąd")))</f>
        <v>-403</v>
      </c>
      <c r="K69" s="21">
        <f>IF(          $C$4 &lt;&gt;"-","błąd okresów",    IF(     K$2  ="-","",       IFERROR(  SUMIFS('Cash flow (Q)'!$E69:$CN69,'Cash flow (Q)'!$E$2:$CN$2,K$2,'Cash flow (Q)'!$E$3:$CN$3,"&gt;="&amp;$C$2,'Cash flow (Q)'!$E$3:$CN$3,"&lt;="&amp;$C$3),"błąd")))</f>
        <v>1339</v>
      </c>
      <c r="L69" s="21">
        <f>IF(          $C$4 &lt;&gt;"-","błąd okresów",    IF(     L$2  ="-","",       IFERROR(  SUMIFS('Cash flow (Q)'!$E69:$CN69,'Cash flow (Q)'!$E$2:$CN$2,L$2,'Cash flow (Q)'!$E$3:$CN$3,"&gt;="&amp;$C$2,'Cash flow (Q)'!$E$3:$CN$3,"&lt;="&amp;$C$3),"błąd")))</f>
        <v>-2351</v>
      </c>
      <c r="M69" s="21">
        <f>IF(          $C$4 &lt;&gt;"-","błąd okresów",    IF(     M$2  ="-","",       IFERROR(  SUMIFS('Cash flow (Q)'!$E69:$CN69,'Cash flow (Q)'!$E$2:$CN$2,M$2,'Cash flow (Q)'!$E$3:$CN$3,"&gt;="&amp;$C$2,'Cash flow (Q)'!$E$3:$CN$3,"&lt;="&amp;$C$3),"błąd")))</f>
        <v>1895</v>
      </c>
      <c r="N69" s="21">
        <f>IF(          $C$4 &lt;&gt;"-","błąd okresów",    IF(     N$2  ="-","",       IFERROR(  SUMIFS('Cash flow (Q)'!$E69:$CN69,'Cash flow (Q)'!$E$2:$CN$2,N$2,'Cash flow (Q)'!$E$3:$CN$3,"&gt;="&amp;$C$2,'Cash flow (Q)'!$E$3:$CN$3,"&lt;="&amp;$C$3),"błąd")))</f>
        <v>-1152</v>
      </c>
      <c r="O69" s="21">
        <f>IF(          $C$4 &lt;&gt;"-","błąd okresów",    IF(     O$2  ="-","",       IFERROR(  SUMIFS('Cash flow (Q)'!$E69:$CN69,'Cash flow (Q)'!$E$2:$CN$2,O$2,'Cash flow (Q)'!$E$3:$CN$3,"&gt;="&amp;$C$2,'Cash flow (Q)'!$E$3:$CN$3,"&lt;="&amp;$C$3),"błąd")))</f>
        <v>-411</v>
      </c>
      <c r="P69" s="21">
        <f>IF(          $C$4 &lt;&gt;"-","błąd okresów",    IF(     P$2  ="-","",       IFERROR(  SUMIFS('Cash flow (Q)'!$E69:$CN69,'Cash flow (Q)'!$E$2:$CN$2,P$2,'Cash flow (Q)'!$E$3:$CN$3,"&gt;="&amp;$C$2,'Cash flow (Q)'!$E$3:$CN$3,"&lt;="&amp;$C$3),"błąd")))</f>
        <v>-4468</v>
      </c>
      <c r="Q69" s="21" t="str">
        <f>IF(          $C$4 &lt;&gt;"-","błąd okresów",    IF(     Q$2  ="-","",       IFERROR(  SUMIFS('Cash flow (Q)'!$E69:$CN69,'Cash flow (Q)'!$E$2:$CN$2,Q$2,'Cash flow (Q)'!$E$3:$CN$3,"&gt;="&amp;$C$2,'Cash flow (Q)'!$E$3:$CN$3,"&lt;="&amp;$C$3),"błąd")))</f>
        <v/>
      </c>
      <c r="R69" s="21" t="str">
        <f>IF(          $C$4 &lt;&gt;"-","błąd okresów",    IF(     R$2  ="-","",       IFERROR(  SUMIFS('Cash flow (Q)'!$E69:$CN69,'Cash flow (Q)'!$E$2:$CN$2,R$2,'Cash flow (Q)'!$E$3:$CN$3,"&gt;="&amp;$C$2,'Cash flow (Q)'!$E$3:$CN$3,"&lt;="&amp;$C$3),"błąd")))</f>
        <v/>
      </c>
      <c r="S69" s="21" t="str">
        <f>IF(          $C$4 &lt;&gt;"-","błąd okresów",    IF(     S$2  ="-","",       IFERROR(  SUMIFS('Cash flow (Q)'!$E69:$CN69,'Cash flow (Q)'!$E$2:$CN$2,S$2,'Cash flow (Q)'!$E$3:$CN$3,"&gt;="&amp;$C$2,'Cash flow (Q)'!$E$3:$CN$3,"&lt;="&amp;$C$3),"błąd")))</f>
        <v/>
      </c>
      <c r="T69" s="21" t="str">
        <f>IF(          $C$4 &lt;&gt;"-","błąd okresów",    IF(     T$2  ="-","",       IFERROR(  SUMIFS('Cash flow (Q)'!$E69:$CN69,'Cash flow (Q)'!$E$2:$CN$2,T$2,'Cash flow (Q)'!$E$3:$CN$3,"&gt;="&amp;$C$2,'Cash flow (Q)'!$E$3:$CN$3,"&lt;="&amp;$C$3),"błąd")))</f>
        <v/>
      </c>
      <c r="U69" s="21" t="str">
        <f>IF(          $C$4 &lt;&gt;"-","błąd okresów",    IF(     U$2  ="-","",       IFERROR(  SUMIFS('Cash flow (Q)'!$E69:$CN69,'Cash flow (Q)'!$E$2:$CN$2,U$2,'Cash flow (Q)'!$E$3:$CN$3,"&gt;="&amp;$C$2,'Cash flow (Q)'!$E$3:$CN$3,"&lt;="&amp;$C$3),"błąd")))</f>
        <v/>
      </c>
      <c r="V69" s="21" t="str">
        <f>IF(          $C$4 &lt;&gt;"-","błąd okresów",    IF(     V$2  ="-","",       IFERROR(  SUMIFS('Cash flow (Q)'!$E69:$CN69,'Cash flow (Q)'!$E$2:$CN$2,V$2,'Cash flow (Q)'!$E$3:$CN$3,"&gt;="&amp;$C$2,'Cash flow (Q)'!$E$3:$CN$3,"&lt;="&amp;$C$3),"błąd")))</f>
        <v/>
      </c>
      <c r="W69" s="21" t="str">
        <f>IF(          $C$4 &lt;&gt;"-","błąd okresów",    IF(     W$2  ="-","",       IFERROR(  SUMIFS('Cash flow (Q)'!$E69:$CN69,'Cash flow (Q)'!$E$2:$CN$2,W$2,'Cash flow (Q)'!$E$3:$CN$3,"&gt;="&amp;$C$2,'Cash flow (Q)'!$E$3:$CN$3,"&lt;="&amp;$C$3),"błąd")))</f>
        <v/>
      </c>
      <c r="X69" s="21" t="str">
        <f>IF(          $C$4 &lt;&gt;"-","błąd okresów",    IF(     X$2  ="-","",       IFERROR(  SUMIFS('Cash flow (Q)'!$E69:$CN69,'Cash flow (Q)'!$E$2:$CN$2,X$2,'Cash flow (Q)'!$E$3:$CN$3,"&gt;="&amp;$C$2,'Cash flow (Q)'!$E$3:$CN$3,"&lt;="&amp;$C$3),"błąd")))</f>
        <v/>
      </c>
      <c r="Y69" s="21" t="str">
        <f>IF(          $C$4 &lt;&gt;"-","błąd okresów",    IF(     Y$2  ="-","",       IFERROR(  SUMIFS('Cash flow (Q)'!$E69:$CN69,'Cash flow (Q)'!$E$2:$CN$2,Y$2,'Cash flow (Q)'!$E$3:$CN$3,"&gt;="&amp;$C$2,'Cash flow (Q)'!$E$3:$CN$3,"&lt;="&amp;$C$3),"błąd")))</f>
        <v/>
      </c>
      <c r="Z69" s="21" t="str">
        <f>IF(          $C$4 &lt;&gt;"-","błąd okresów",    IF(     Z$2  ="-","",       IFERROR(  SUMIFS('Cash flow (Q)'!$E69:$CN69,'Cash flow (Q)'!$E$2:$CN$2,Z$2,'Cash flow (Q)'!$E$3:$CN$3,"&gt;="&amp;$C$2,'Cash flow (Q)'!$E$3:$CN$3,"&lt;="&amp;$C$3),"błąd")))</f>
        <v/>
      </c>
      <c r="AA69" s="80"/>
      <c r="AC69" s="172">
        <f t="shared" ca="1" si="3"/>
        <v>-4057</v>
      </c>
      <c r="AE69" s="174">
        <f t="shared" ca="1" si="4"/>
        <v>10.871046228710462</v>
      </c>
    </row>
    <row r="70" spans="2:31">
      <c r="B70" s="15" t="str">
        <f>IF('Cash flow (Q)'!B70="","",'Cash flow (Q)'!B70)</f>
        <v>65.Środki pieniężne i ich ekwiwalenty na koniec okresu</v>
      </c>
      <c r="C70" s="22"/>
      <c r="D70" s="22"/>
      <c r="E70" s="86">
        <f ca="1">IF($C$4="-",Func_CF_got_końcowa,"błąd okresów")</f>
        <v>16805</v>
      </c>
      <c r="F70" s="86">
        <f ca="1">IF($C$4="-",Func_CF_got_końcowa,"błąd okresów")</f>
        <v>17924</v>
      </c>
      <c r="G70" s="86">
        <f ca="1">IF($C$4="-",Func_CF_got_końcowa,"błąd okresów")</f>
        <v>16894</v>
      </c>
      <c r="H70" s="86">
        <f ca="1">IF($C$4="-",Func_CF_got_końcowa,"błąd okresów")</f>
        <v>23445</v>
      </c>
      <c r="I70" s="86">
        <f ca="1">IF($C$4="-",Func_CF_got_końcowa,"błąd okresów")</f>
        <v>17135</v>
      </c>
      <c r="J70" s="86">
        <f ca="1">IF($C$4="-",Func_CF_got_końcowa,"błąd okresów")</f>
        <v>26659.770929999999</v>
      </c>
      <c r="K70" s="86">
        <f ca="1">IF($C$4="-",Func_CF_got_końcowa,"błąd okresów")</f>
        <v>35272</v>
      </c>
      <c r="L70" s="86">
        <f ca="1">IF($C$4="-",Func_CF_got_końcowa,"błąd okresów")</f>
        <v>36949</v>
      </c>
      <c r="M70" s="86">
        <f ca="1">IF($C$4="-",Func_CF_got_końcowa,"błąd okresów")</f>
        <v>15739</v>
      </c>
      <c r="N70" s="86">
        <f ca="1">IF($C$4="-",Func_CF_got_końcowa,"błąd okresów")</f>
        <v>24739</v>
      </c>
      <c r="O70" s="86">
        <f ca="1">IF($C$4="-",Func_CF_got_końcowa,"błąd okresów")</f>
        <v>60925</v>
      </c>
      <c r="P70" s="86">
        <f ca="1">IF($C$4="-",Func_CF_got_końcowa,"błąd okresów")</f>
        <v>60199</v>
      </c>
      <c r="Q70" s="86" t="str">
        <f ca="1">IF($C$4="-",Func_CF_got_końcowa,"błąd okresów")</f>
        <v/>
      </c>
      <c r="R70" s="86" t="str">
        <f ca="1">IF($C$4="-",Func_CF_got_końcowa,"błąd okresów")</f>
        <v/>
      </c>
      <c r="S70" s="86" t="str">
        <f ca="1">IF($C$4="-",Func_CF_got_końcowa,"błąd okresów")</f>
        <v/>
      </c>
      <c r="T70" s="86" t="str">
        <f ca="1">IF($C$4="-",Func_CF_got_końcowa,"błąd okresów")</f>
        <v/>
      </c>
      <c r="U70" s="86" t="str">
        <f ca="1">IF($C$4="-",Func_CF_got_końcowa,"błąd okresów")</f>
        <v/>
      </c>
      <c r="V70" s="86" t="str">
        <f ca="1">IF($C$4="-",Func_CF_got_końcowa,"błąd okresów")</f>
        <v/>
      </c>
      <c r="W70" s="86" t="str">
        <f ca="1">IF($C$4="-",Func_CF_got_końcowa,"błąd okresów")</f>
        <v/>
      </c>
      <c r="X70" s="86" t="str">
        <f ca="1">IF($C$4="-",Func_CF_got_końcowa,"błąd okresów")</f>
        <v/>
      </c>
      <c r="Y70" s="86" t="str">
        <f ca="1">IF($C$4="-",Func_CF_got_końcowa,"błąd okresów")</f>
        <v/>
      </c>
      <c r="Z70" s="86" t="str">
        <f ca="1">IF($C$4="-",Func_CF_got_końcowa,"błąd okresów")</f>
        <v/>
      </c>
      <c r="AA70" s="80"/>
      <c r="AC70" s="172">
        <f t="shared" ca="1" si="3"/>
        <v>-726</v>
      </c>
      <c r="AE70" s="174">
        <f t="shared" ca="1" si="4"/>
        <v>0.98808370947886748</v>
      </c>
    </row>
    <row r="71" spans="2:31">
      <c r="B71" s="181" t="str">
        <f>IF('Cash flow (Q)'!B71="","",'Cash flow (Q)'!B71)</f>
        <v>Techniczny</v>
      </c>
      <c r="C71" s="187">
        <f ca="1">SUM(E71:Z71)</f>
        <v>0</v>
      </c>
      <c r="D71" s="181"/>
      <c r="E71" s="187">
        <f t="shared" ref="E71:Z71" ca="1" si="5">IF($C$3&gt;E3,0,         IF(   E1="-",0,E67+E29+E49+E64+E68+E69-E70))</f>
        <v>0</v>
      </c>
      <c r="F71" s="187">
        <f t="shared" ca="1" si="5"/>
        <v>0</v>
      </c>
      <c r="G71" s="187">
        <f t="shared" ca="1" si="5"/>
        <v>0</v>
      </c>
      <c r="H71" s="187">
        <f t="shared" ca="1" si="5"/>
        <v>0</v>
      </c>
      <c r="I71" s="187">
        <f t="shared" ca="1" si="5"/>
        <v>0</v>
      </c>
      <c r="J71" s="187">
        <f t="shared" ca="1" si="5"/>
        <v>0</v>
      </c>
      <c r="K71" s="187">
        <f t="shared" ca="1" si="5"/>
        <v>0</v>
      </c>
      <c r="L71" s="187">
        <f t="shared" ca="1" si="5"/>
        <v>0</v>
      </c>
      <c r="M71" s="187">
        <f t="shared" ca="1" si="5"/>
        <v>0</v>
      </c>
      <c r="N71" s="187">
        <f t="shared" ca="1" si="5"/>
        <v>0</v>
      </c>
      <c r="O71" s="187">
        <f t="shared" ca="1" si="5"/>
        <v>0</v>
      </c>
      <c r="P71" s="187">
        <f t="shared" ca="1" si="5"/>
        <v>0</v>
      </c>
      <c r="Q71" s="187">
        <f t="shared" ca="1" si="5"/>
        <v>0</v>
      </c>
      <c r="R71" s="187">
        <f t="shared" ca="1" si="5"/>
        <v>0</v>
      </c>
      <c r="S71" s="187">
        <f t="shared" ca="1" si="5"/>
        <v>0</v>
      </c>
      <c r="T71" s="187">
        <f t="shared" ca="1" si="5"/>
        <v>0</v>
      </c>
      <c r="U71" s="187">
        <f t="shared" ca="1" si="5"/>
        <v>0</v>
      </c>
      <c r="V71" s="187">
        <f t="shared" ca="1" si="5"/>
        <v>0</v>
      </c>
      <c r="W71" s="187">
        <f t="shared" ca="1" si="5"/>
        <v>0</v>
      </c>
      <c r="X71" s="187">
        <f t="shared" ca="1" si="5"/>
        <v>0</v>
      </c>
      <c r="Y71" s="187">
        <f t="shared" ca="1" si="5"/>
        <v>0</v>
      </c>
      <c r="Z71" s="187">
        <f t="shared" ca="1" si="5"/>
        <v>0</v>
      </c>
      <c r="AA71" s="80"/>
      <c r="AC71" s="172" t="str">
        <f t="shared" ca="1" si="3"/>
        <v/>
      </c>
      <c r="AE71" s="174" t="str">
        <f t="shared" ca="1" si="4"/>
        <v/>
      </c>
    </row>
    <row r="72" spans="2:31">
      <c r="B72" s="1" t="str">
        <f>IF('Cash flow (Q)'!B72="","",'Cash flow (Q)'!B72)</f>
        <v/>
      </c>
      <c r="AA72" s="80"/>
      <c r="AC72" s="175" t="str">
        <f t="shared" ref="AC72:AC90" ca="1" si="6">IF(     $AD$4="ok",                  IF(             OR($B72="",SUM($E72:$Z72)=0),   "",OFFSET($E72,0,$AE$1-1,1,1)-OFFSET($E72,0,$AC$1-1,1,1)),"błędne okresy")</f>
        <v/>
      </c>
      <c r="AD72" s="159"/>
      <c r="AE72" s="176" t="str">
        <f t="shared" ref="AE72:AE90" ca="1" si="7">IF(    OR($B72="",SUM($E72:$Z72)=0         ),"",IF($AD$4="ok",IFERROR(OFFSET($E72,0,$AE$1-1,1,1)/OFFSET($E72,0,$AC$1-1,1,1),""),"błędne okresy"))</f>
        <v/>
      </c>
    </row>
    <row r="73" spans="2:31">
      <c r="B73" s="1" t="str">
        <f>IF('Cash flow (Q)'!B73="","",'Cash flow (Q)'!B73)</f>
        <v/>
      </c>
      <c r="E73" s="37"/>
      <c r="F73" s="37"/>
      <c r="G73" s="37"/>
      <c r="H73" s="37"/>
      <c r="I73" s="37"/>
      <c r="J73" s="37"/>
      <c r="K73" s="37"/>
      <c r="L73" s="37"/>
      <c r="M73" s="37"/>
      <c r="N73" s="37"/>
      <c r="O73" s="37"/>
      <c r="P73" s="37"/>
      <c r="Q73" s="37"/>
      <c r="R73" s="37"/>
      <c r="S73" s="37"/>
      <c r="T73" s="37"/>
      <c r="U73" s="37"/>
      <c r="V73" s="37"/>
      <c r="W73" s="37"/>
      <c r="X73" s="37"/>
      <c r="Y73" s="37"/>
      <c r="Z73" s="37"/>
      <c r="AA73" s="80"/>
      <c r="AC73" s="175" t="str">
        <f t="shared" ca="1" si="6"/>
        <v/>
      </c>
      <c r="AD73" s="159"/>
      <c r="AE73" s="176" t="str">
        <f t="shared" ca="1" si="7"/>
        <v/>
      </c>
    </row>
    <row r="74" spans="2:31">
      <c r="B74" s="1" t="str">
        <f>IF('Cash flow (Q)'!B74="","",'Cash flow (Q)'!B74)</f>
        <v/>
      </c>
      <c r="AA74" s="80"/>
      <c r="AC74" s="175" t="str">
        <f t="shared" ca="1" si="6"/>
        <v/>
      </c>
      <c r="AD74" s="159"/>
      <c r="AE74" s="176" t="str">
        <f t="shared" ca="1" si="7"/>
        <v/>
      </c>
    </row>
    <row r="75" spans="2:31">
      <c r="B75" s="1" t="str">
        <f>IF('Cash flow (Q)'!B75="","",'Cash flow (Q)'!B75)</f>
        <v/>
      </c>
      <c r="AA75" s="80"/>
      <c r="AC75" s="175" t="str">
        <f t="shared" ca="1" si="6"/>
        <v/>
      </c>
      <c r="AD75" s="159"/>
      <c r="AE75" s="176" t="str">
        <f t="shared" ca="1" si="7"/>
        <v/>
      </c>
    </row>
    <row r="76" spans="2:31">
      <c r="B76" s="1" t="str">
        <f>IF('Cash flow (Q)'!B76="","",'Cash flow (Q)'!B76)</f>
        <v/>
      </c>
      <c r="AA76" s="80"/>
      <c r="AC76" s="175" t="str">
        <f t="shared" ca="1" si="6"/>
        <v/>
      </c>
      <c r="AD76" s="159"/>
      <c r="AE76" s="176" t="str">
        <f t="shared" ca="1" si="7"/>
        <v/>
      </c>
    </row>
    <row r="77" spans="2:31">
      <c r="B77" s="1" t="str">
        <f>IF('Cash flow (Q)'!B77="","",'Cash flow (Q)'!B77)</f>
        <v/>
      </c>
      <c r="AA77" s="80"/>
      <c r="AC77" s="175" t="str">
        <f t="shared" ca="1" si="6"/>
        <v/>
      </c>
      <c r="AD77" s="159"/>
      <c r="AE77" s="176" t="str">
        <f t="shared" ca="1" si="7"/>
        <v/>
      </c>
    </row>
    <row r="78" spans="2:31">
      <c r="B78" s="1" t="str">
        <f>IF('Cash flow (Q)'!B78="","",'Cash flow (Q)'!B78)</f>
        <v/>
      </c>
      <c r="AA78" s="80"/>
      <c r="AC78" s="175" t="str">
        <f t="shared" ca="1" si="6"/>
        <v/>
      </c>
      <c r="AD78" s="159"/>
      <c r="AE78" s="176" t="str">
        <f t="shared" ca="1" si="7"/>
        <v/>
      </c>
    </row>
    <row r="79" spans="2:31">
      <c r="B79" s="1" t="str">
        <f>IF('Cash flow (Q)'!B79="","",'Cash flow (Q)'!B79)</f>
        <v/>
      </c>
      <c r="AA79" s="80"/>
      <c r="AC79" s="175" t="str">
        <f t="shared" ca="1" si="6"/>
        <v/>
      </c>
      <c r="AD79" s="159"/>
      <c r="AE79" s="176" t="str">
        <f t="shared" ca="1" si="7"/>
        <v/>
      </c>
    </row>
    <row r="80" spans="2:31">
      <c r="B80" s="1" t="str">
        <f>IF('Cash flow (Q)'!B80="","",'Cash flow (Q)'!B80)</f>
        <v/>
      </c>
      <c r="AA80" s="80"/>
      <c r="AC80" s="175" t="str">
        <f t="shared" ca="1" si="6"/>
        <v/>
      </c>
      <c r="AD80" s="159"/>
      <c r="AE80" s="176" t="str">
        <f t="shared" ca="1" si="7"/>
        <v/>
      </c>
    </row>
    <row r="81" spans="2:31">
      <c r="B81" s="1" t="str">
        <f>IF('Cash flow (Q)'!B81="","",'Cash flow (Q)'!B81)</f>
        <v/>
      </c>
      <c r="AA81" s="80"/>
      <c r="AC81" s="175" t="str">
        <f t="shared" ca="1" si="6"/>
        <v/>
      </c>
      <c r="AD81" s="159"/>
      <c r="AE81" s="176" t="str">
        <f t="shared" ca="1" si="7"/>
        <v/>
      </c>
    </row>
    <row r="82" spans="2:31">
      <c r="B82" s="1" t="str">
        <f>IF('Cash flow (Q)'!B82="","",'Cash flow (Q)'!B82)</f>
        <v/>
      </c>
      <c r="AA82" s="80"/>
      <c r="AC82" s="175" t="str">
        <f t="shared" ca="1" si="6"/>
        <v/>
      </c>
      <c r="AD82" s="159"/>
      <c r="AE82" s="176" t="str">
        <f t="shared" ca="1" si="7"/>
        <v/>
      </c>
    </row>
    <row r="83" spans="2:31">
      <c r="B83" s="1" t="str">
        <f>IF('Cash flow (Q)'!B83="","",'Cash flow (Q)'!B83)</f>
        <v/>
      </c>
      <c r="AA83" s="80"/>
      <c r="AC83" s="175" t="str">
        <f t="shared" ca="1" si="6"/>
        <v/>
      </c>
      <c r="AD83" s="159"/>
      <c r="AE83" s="176" t="str">
        <f t="shared" ca="1" si="7"/>
        <v/>
      </c>
    </row>
    <row r="84" spans="2:31">
      <c r="B84" s="1" t="str">
        <f>IF('Cash flow (Q)'!B84="","",'Cash flow (Q)'!B84)</f>
        <v/>
      </c>
      <c r="AA84" s="80"/>
      <c r="AC84" s="175" t="str">
        <f t="shared" ca="1" si="6"/>
        <v/>
      </c>
      <c r="AD84" s="159"/>
      <c r="AE84" s="176" t="str">
        <f t="shared" ca="1" si="7"/>
        <v/>
      </c>
    </row>
    <row r="85" spans="2:31">
      <c r="B85" s="1" t="str">
        <f>IF('Cash flow (Q)'!B85="","",'Cash flow (Q)'!B85)</f>
        <v/>
      </c>
      <c r="AA85" s="80"/>
      <c r="AC85" s="175" t="str">
        <f t="shared" ca="1" si="6"/>
        <v/>
      </c>
      <c r="AD85" s="159"/>
      <c r="AE85" s="176" t="str">
        <f t="shared" ca="1" si="7"/>
        <v/>
      </c>
    </row>
    <row r="86" spans="2:31">
      <c r="B86" s="1" t="str">
        <f>IF('Cash flow (Q)'!B86="","",'Cash flow (Q)'!B86)</f>
        <v/>
      </c>
      <c r="AA86" s="80"/>
      <c r="AC86" s="175" t="str">
        <f t="shared" ca="1" si="6"/>
        <v/>
      </c>
      <c r="AD86" s="159"/>
      <c r="AE86" s="176" t="str">
        <f t="shared" ca="1" si="7"/>
        <v/>
      </c>
    </row>
    <row r="87" spans="2:31">
      <c r="B87" s="1" t="str">
        <f>IF('Cash flow (Q)'!B87="","",'Cash flow (Q)'!B87)</f>
        <v/>
      </c>
      <c r="AA87" s="80"/>
      <c r="AC87" s="175" t="str">
        <f t="shared" ca="1" si="6"/>
        <v/>
      </c>
      <c r="AD87" s="159"/>
      <c r="AE87" s="176" t="str">
        <f t="shared" ca="1" si="7"/>
        <v/>
      </c>
    </row>
    <row r="88" spans="2:31">
      <c r="B88" s="1" t="str">
        <f>IF('Cash flow (Q)'!B88="","",'Cash flow (Q)'!B88)</f>
        <v/>
      </c>
      <c r="AA88" s="80"/>
      <c r="AC88" s="175" t="str">
        <f t="shared" ca="1" si="6"/>
        <v/>
      </c>
      <c r="AD88" s="159"/>
      <c r="AE88" s="176" t="str">
        <f t="shared" ca="1" si="7"/>
        <v/>
      </c>
    </row>
    <row r="89" spans="2:31">
      <c r="B89" s="1" t="str">
        <f>IF('Cash flow (Q)'!B89="","",'Cash flow (Q)'!B89)</f>
        <v/>
      </c>
      <c r="AA89" s="80"/>
      <c r="AC89" s="175" t="str">
        <f t="shared" ca="1" si="6"/>
        <v/>
      </c>
      <c r="AD89" s="159"/>
      <c r="AE89" s="176" t="str">
        <f t="shared" ca="1" si="7"/>
        <v/>
      </c>
    </row>
    <row r="90" spans="2:31">
      <c r="B90" s="1" t="str">
        <f>IF('Cash flow (Q)'!B90="","",'Cash flow (Q)'!B90)</f>
        <v/>
      </c>
      <c r="AA90" s="80"/>
      <c r="AC90" s="175" t="str">
        <f t="shared" ca="1" si="6"/>
        <v/>
      </c>
      <c r="AD90" s="159"/>
      <c r="AE90" s="176" t="str">
        <f t="shared" ca="1" si="7"/>
        <v/>
      </c>
    </row>
  </sheetData>
  <hyperlinks>
    <hyperlink ref="B5" location="'Spis treści'!A1" display="← Powrót do Spisu treści" xr:uid="{00000000-0004-0000-0800-000000000000}"/>
  </hyperlinks>
  <pageMargins left="0.7" right="0.7" top="0.75" bottom="0.75" header="0.3" footer="0.3"/>
  <pageSetup paperSize="9" orientation="portrait" r:id="rId1"/>
  <customProperties>
    <customPr name="_pios_id" r:id="rId2"/>
    <customPr name="EpmWorksheetKeyString_GUID" r:id="rId3"/>
  </customProperties>
  <extLst>
    <ext xmlns:x14="http://schemas.microsoft.com/office/spreadsheetml/2009/9/main" uri="{05C60535-1F16-4fd2-B633-F4F36F0B64E0}">
      <x14:sparklineGroups xmlns:xm="http://schemas.microsoft.com/office/excel/2006/main">
        <x14:sparklineGroup type="column" displayEmptyCellsAs="gap" high="1" low="1" negative="1" xr2:uid="{00000000-0003-0000-0800-000008000000}">
          <x14:colorSeries rgb="FF376092"/>
          <x14:colorNegative rgb="FFFFC000"/>
          <x14:colorAxis rgb="FF000000"/>
          <x14:colorMarkers rgb="FFD00000"/>
          <x14:colorFirst rgb="FFD00000"/>
          <x14:colorLast rgb="FFD00000"/>
          <x14:colorHigh rgb="FF00B050"/>
          <x14:colorLow rgb="FFFF0000"/>
          <x14:sparklines>
            <x14:sparkline>
              <xm:f>'Cash flow (period)'!E64:Z64</xm:f>
              <xm:sqref>D64</xm:sqref>
            </x14:sparkline>
          </x14:sparklines>
        </x14:sparklineGroup>
        <x14:sparklineGroup type="column" displayEmptyCellsAs="gap" high="1" low="1" negative="1" xr2:uid="{00000000-0003-0000-0800-000009000000}">
          <x14:colorSeries rgb="FF376092"/>
          <x14:colorNegative rgb="FFFFC000"/>
          <x14:colorAxis rgb="FF000000"/>
          <x14:colorMarkers rgb="FFD00000"/>
          <x14:colorFirst rgb="FFD00000"/>
          <x14:colorLast rgb="FFD00000"/>
          <x14:colorHigh rgb="FF00B050"/>
          <x14:colorLow rgb="FFFF0000"/>
          <x14:sparklines>
            <x14:sparkline>
              <xm:f>'Cash flow (period)'!E49:Z49</xm:f>
              <xm:sqref>D49</xm:sqref>
            </x14:sparkline>
          </x14:sparklines>
        </x14:sparklineGroup>
        <x14:sparklineGroup type="column" displayEmptyCellsAs="gap" high="1" low="1" negative="1" xr2:uid="{00000000-0003-0000-0800-00000A000000}">
          <x14:colorSeries rgb="FF376092"/>
          <x14:colorNegative rgb="FFFFC000"/>
          <x14:colorAxis rgb="FF000000"/>
          <x14:colorMarkers rgb="FFD00000"/>
          <x14:colorFirst rgb="FFD00000"/>
          <x14:colorLast rgb="FFD00000"/>
          <x14:colorHigh rgb="FF00B050"/>
          <x14:colorLow rgb="FFFF0000"/>
          <x14:sparklines>
            <x14:sparkline>
              <xm:f>'Cash flow (period)'!E29:Z29</xm:f>
              <xm:sqref>D29</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7ca5bcc-7ff1-4cee-97b0-deee89cccd22">
      <Terms xmlns="http://schemas.microsoft.com/office/infopath/2007/PartnerControls"/>
    </lcf76f155ced4ddcb4097134ff3c332f>
    <TaxCatchAll xmlns="28b5b0dd-43e5-4eaf-b4da-45ae39eacf1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C526C759794DB4485D70233ED884B51" ma:contentTypeVersion="14" ma:contentTypeDescription="Utwórz nowy dokument." ma:contentTypeScope="" ma:versionID="43fcd82b291e7828e010a7afc6f41092">
  <xsd:schema xmlns:xsd="http://www.w3.org/2001/XMLSchema" xmlns:xs="http://www.w3.org/2001/XMLSchema" xmlns:p="http://schemas.microsoft.com/office/2006/metadata/properties" xmlns:ns2="d7ca5bcc-7ff1-4cee-97b0-deee89cccd22" xmlns:ns3="28b5b0dd-43e5-4eaf-b4da-45ae39eacf11" targetNamespace="http://schemas.microsoft.com/office/2006/metadata/properties" ma:root="true" ma:fieldsID="4fdfc7dbdbcc821d72b745c52c637f00" ns2:_="" ns3:_="">
    <xsd:import namespace="d7ca5bcc-7ff1-4cee-97b0-deee89cccd22"/>
    <xsd:import namespace="28b5b0dd-43e5-4eaf-b4da-45ae39eacf1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a5bcc-7ff1-4cee-97b0-deee89cccd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Tagi obrazów" ma:readOnly="false" ma:fieldId="{5cf76f15-5ced-4ddc-b409-7134ff3c332f}" ma:taxonomyMulti="true" ma:sspId="eac7c41a-8d4b-4687-b542-44d1fa3666a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8b5b0dd-43e5-4eaf-b4da-45ae39eacf11" elementFormDefault="qualified">
    <xsd:import namespace="http://schemas.microsoft.com/office/2006/documentManagement/types"/>
    <xsd:import namespace="http://schemas.microsoft.com/office/infopath/2007/PartnerControls"/>
    <xsd:element name="SharedWithUsers" ma:index="11"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Udostępnione dla — szczegóły" ma:internalName="SharedWithDetails" ma:readOnly="true">
      <xsd:simpleType>
        <xsd:restriction base="dms:Note">
          <xsd:maxLength value="255"/>
        </xsd:restriction>
      </xsd:simpleType>
    </xsd:element>
    <xsd:element name="TaxCatchAll" ma:index="16" nillable="true" ma:displayName="Taxonomy Catch All Column" ma:hidden="true" ma:list="{1a7dd2b8-e521-42c5-a3d9-789c720456e7}" ma:internalName="TaxCatchAll" ma:showField="CatchAllData" ma:web="28b5b0dd-43e5-4eaf-b4da-45ae39eacf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4A5BD6-FCF8-484A-9DFB-EB736822982D}"/>
</file>

<file path=customXml/itemProps2.xml><?xml version="1.0" encoding="utf-8"?>
<ds:datastoreItem xmlns:ds="http://schemas.openxmlformats.org/officeDocument/2006/customXml" ds:itemID="{6B872648-EF75-4721-BACA-BB1E67A5FBD4}"/>
</file>

<file path=customXml/itemProps3.xml><?xml version="1.0" encoding="utf-8"?>
<ds:datastoreItem xmlns:ds="http://schemas.openxmlformats.org/officeDocument/2006/customXml" ds:itemID="{64D25168-C6B1-4F31-A80A-A32C84F1E6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FFiL Śnieżka SA</dc:creator>
  <cp:keywords/>
  <dc:description/>
  <cp:lastModifiedBy>Tomasz Danelczyk</cp:lastModifiedBy>
  <cp:revision/>
  <dcterms:created xsi:type="dcterms:W3CDTF">2018-07-16T10:14:38Z</dcterms:created>
  <dcterms:modified xsi:type="dcterms:W3CDTF">2024-11-15T12:02:26Z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0x010100CC526C759794DB4485D70233ED884B51</vt:lpwstr>
  </property>
  <property fmtid="{D5CDD505-2E9C-101B-9397-08002B2CF9AE}" pid="3" name="MediaServiceImageTags">
    <vt:lpwstr/>
  </property>
</Properties>
</file>